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560"/>
  </bookViews>
  <sheets>
    <sheet name="원가" sheetId="10" r:id="rId1"/>
    <sheet name="공종별집계표" sheetId="9" r:id="rId2"/>
    <sheet name="공종별내역서" sheetId="8" r:id="rId3"/>
    <sheet name="일위대가목록" sheetId="7" state="hidden" r:id="rId4"/>
    <sheet name="일위대가" sheetId="6" state="hidden" r:id="rId5"/>
    <sheet name="단가대비표" sheetId="3" state="hidden" r:id="rId6"/>
    <sheet name=" 공사설정 " sheetId="2" state="hidden" r:id="rId7"/>
  </sheets>
  <definedNames>
    <definedName name="_xlnm.Print_Area" localSheetId="2">공종별내역서!$A$1:$M$42</definedName>
    <definedName name="_xlnm.Print_Area" localSheetId="1">공종별집계표!$A$1:$M$14</definedName>
    <definedName name="_xlnm.Print_Area" localSheetId="5">단가대비표!$A$1:$X$29</definedName>
    <definedName name="_xlnm.Print_Area" localSheetId="0">원가!$A$1:$F$30</definedName>
    <definedName name="_xlnm.Print_Area" localSheetId="4">일위대가!$A$1:$M$48</definedName>
    <definedName name="_xlnm.Print_Area" localSheetId="3">일위대가목록!$A$1:$M$9</definedName>
    <definedName name="_xlnm.Print_Titles" localSheetId="2">공종별내역서!$1:$3</definedName>
    <definedName name="_xlnm.Print_Titles" localSheetId="1">공종별집계표!$1:$4</definedName>
    <definedName name="_xlnm.Print_Titles" localSheetId="5">단가대비표!$1:$4</definedName>
    <definedName name="_xlnm.Print_Titles" localSheetId="4">일위대가!$1:$3</definedName>
    <definedName name="_xlnm.Print_Titles" localSheetId="3">일위대가목록!$1:$3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8" l="1"/>
  <c r="F39" i="8"/>
  <c r="J35" i="8"/>
  <c r="H35" i="8"/>
  <c r="F35" i="8"/>
  <c r="H34" i="8"/>
  <c r="J29" i="8"/>
  <c r="H29" i="8"/>
  <c r="J28" i="8"/>
  <c r="J27" i="8"/>
  <c r="J24" i="8"/>
  <c r="H24" i="8"/>
  <c r="J21" i="8"/>
  <c r="J20" i="8"/>
  <c r="J8" i="8"/>
  <c r="J7" i="8"/>
  <c r="I47" i="6"/>
  <c r="I46" i="6"/>
  <c r="I41" i="6"/>
  <c r="I40" i="6"/>
  <c r="I39" i="6"/>
  <c r="K39" i="6" s="1"/>
  <c r="I34" i="6"/>
  <c r="H34" i="6"/>
  <c r="H36" i="6" s="1"/>
  <c r="F7" i="7" s="1"/>
  <c r="H14" i="8" s="1"/>
  <c r="I33" i="6"/>
  <c r="I32" i="6"/>
  <c r="J32" i="6" s="1"/>
  <c r="I31" i="6"/>
  <c r="I26" i="6"/>
  <c r="I25" i="6"/>
  <c r="I24" i="6"/>
  <c r="I23" i="6"/>
  <c r="I22" i="6"/>
  <c r="I17" i="6"/>
  <c r="I16" i="6"/>
  <c r="I15" i="6"/>
  <c r="J15" i="6" s="1"/>
  <c r="I14" i="6"/>
  <c r="I13" i="6"/>
  <c r="I8" i="6"/>
  <c r="I7" i="6"/>
  <c r="K7" i="6" s="1"/>
  <c r="I6" i="6"/>
  <c r="I5" i="6"/>
  <c r="F28" i="8"/>
  <c r="F27" i="8"/>
  <c r="F21" i="8"/>
  <c r="F20" i="8"/>
  <c r="F8" i="8"/>
  <c r="F48" i="6"/>
  <c r="H48" i="6"/>
  <c r="F9" i="7" s="1"/>
  <c r="H36" i="8" s="1"/>
  <c r="J48" i="6"/>
  <c r="G9" i="7" s="1"/>
  <c r="J36" i="8" s="1"/>
  <c r="F47" i="6"/>
  <c r="H47" i="6"/>
  <c r="J47" i="6"/>
  <c r="K47" i="6"/>
  <c r="F46" i="6"/>
  <c r="H46" i="6"/>
  <c r="J46" i="6"/>
  <c r="K46" i="6"/>
  <c r="F43" i="6"/>
  <c r="H43" i="6"/>
  <c r="F8" i="7" s="1"/>
  <c r="H17" i="8" s="1"/>
  <c r="H18" i="8" s="1"/>
  <c r="G9" i="9" s="1"/>
  <c r="H9" i="9" s="1"/>
  <c r="F42" i="6"/>
  <c r="H42" i="6"/>
  <c r="F41" i="6"/>
  <c r="H41" i="6"/>
  <c r="I42" i="6" s="1"/>
  <c r="J42" i="6" s="1"/>
  <c r="J43" i="6" s="1"/>
  <c r="G8" i="7" s="1"/>
  <c r="J17" i="8" s="1"/>
  <c r="J18" i="8" s="1"/>
  <c r="I9" i="9" s="1"/>
  <c r="J9" i="9" s="1"/>
  <c r="J41" i="6"/>
  <c r="K41" i="6"/>
  <c r="F40" i="6"/>
  <c r="H40" i="6"/>
  <c r="J40" i="6"/>
  <c r="K40" i="6"/>
  <c r="F39" i="6"/>
  <c r="H39" i="6"/>
  <c r="J39" i="6"/>
  <c r="F36" i="6"/>
  <c r="F35" i="6"/>
  <c r="H35" i="6"/>
  <c r="F34" i="6"/>
  <c r="J34" i="6"/>
  <c r="F33" i="6"/>
  <c r="H33" i="6"/>
  <c r="J33" i="6"/>
  <c r="K33" i="6"/>
  <c r="F32" i="6"/>
  <c r="H32" i="6"/>
  <c r="F31" i="6"/>
  <c r="H31" i="6"/>
  <c r="J31" i="6"/>
  <c r="K31" i="6"/>
  <c r="F28" i="6"/>
  <c r="H28" i="6"/>
  <c r="F6" i="7" s="1"/>
  <c r="H13" i="8" s="1"/>
  <c r="F27" i="6"/>
  <c r="H27" i="6"/>
  <c r="I27" i="6"/>
  <c r="K27" i="6" s="1"/>
  <c r="F26" i="6"/>
  <c r="H26" i="6"/>
  <c r="J26" i="6"/>
  <c r="K26" i="6"/>
  <c r="F25" i="6"/>
  <c r="H25" i="6"/>
  <c r="J25" i="6"/>
  <c r="K25" i="6"/>
  <c r="F24" i="6"/>
  <c r="H24" i="6"/>
  <c r="J24" i="6"/>
  <c r="K24" i="6"/>
  <c r="L24" i="6"/>
  <c r="F23" i="6"/>
  <c r="H23" i="6"/>
  <c r="J23" i="6"/>
  <c r="K23" i="6"/>
  <c r="F22" i="6"/>
  <c r="H22" i="6"/>
  <c r="J22" i="6"/>
  <c r="K22" i="6"/>
  <c r="H19" i="6"/>
  <c r="F5" i="7" s="1"/>
  <c r="H12" i="8" s="1"/>
  <c r="F18" i="6"/>
  <c r="H18" i="6"/>
  <c r="F17" i="6"/>
  <c r="H17" i="6"/>
  <c r="J17" i="6"/>
  <c r="K17" i="6"/>
  <c r="F16" i="6"/>
  <c r="H16" i="6"/>
  <c r="J16" i="6"/>
  <c r="K16" i="6"/>
  <c r="F15" i="6"/>
  <c r="H15" i="6"/>
  <c r="F14" i="6"/>
  <c r="H14" i="6"/>
  <c r="J14" i="6"/>
  <c r="K14" i="6"/>
  <c r="F13" i="6"/>
  <c r="H13" i="6"/>
  <c r="J13" i="6"/>
  <c r="K13" i="6"/>
  <c r="F10" i="6"/>
  <c r="E4" i="7" s="1"/>
  <c r="F11" i="8" s="1"/>
  <c r="H10" i="6"/>
  <c r="F4" i="7" s="1"/>
  <c r="F9" i="6"/>
  <c r="H9" i="6"/>
  <c r="I9" i="6"/>
  <c r="J9" i="6" s="1"/>
  <c r="F8" i="6"/>
  <c r="H8" i="6"/>
  <c r="J8" i="6"/>
  <c r="K8" i="6"/>
  <c r="F7" i="6"/>
  <c r="H7" i="6"/>
  <c r="J7" i="6"/>
  <c r="F6" i="6"/>
  <c r="H6" i="6"/>
  <c r="J6" i="6"/>
  <c r="K6" i="6"/>
  <c r="F5" i="6"/>
  <c r="H5" i="6"/>
  <c r="J5" i="6"/>
  <c r="K5" i="6"/>
  <c r="F41" i="8"/>
  <c r="J41" i="8"/>
  <c r="F40" i="8"/>
  <c r="H40" i="8"/>
  <c r="J40" i="8"/>
  <c r="H39" i="8"/>
  <c r="J39" i="8"/>
  <c r="F34" i="8"/>
  <c r="J34" i="8"/>
  <c r="H31" i="8"/>
  <c r="J31" i="8"/>
  <c r="H30" i="8"/>
  <c r="J30" i="8"/>
  <c r="H23" i="8"/>
  <c r="J23" i="8"/>
  <c r="H22" i="8"/>
  <c r="J22" i="8"/>
  <c r="H8" i="8"/>
  <c r="H7" i="8"/>
  <c r="H6" i="8"/>
  <c r="J6" i="8"/>
  <c r="H5" i="8"/>
  <c r="J5" i="8"/>
  <c r="H42" i="8" l="1"/>
  <c r="G13" i="9" s="1"/>
  <c r="H13" i="9" s="1"/>
  <c r="L5" i="6"/>
  <c r="L16" i="6"/>
  <c r="F24" i="8"/>
  <c r="F29" i="8"/>
  <c r="F32" i="8" s="1"/>
  <c r="E11" i="9" s="1"/>
  <c r="F11" i="9" s="1"/>
  <c r="F5" i="8"/>
  <c r="L5" i="8" s="1"/>
  <c r="F30" i="8"/>
  <c r="L30" i="8" s="1"/>
  <c r="F6" i="8"/>
  <c r="L6" i="8" s="1"/>
  <c r="F31" i="8"/>
  <c r="L31" i="8" s="1"/>
  <c r="F22" i="8"/>
  <c r="L22" i="8" s="1"/>
  <c r="F23" i="8"/>
  <c r="F25" i="8" s="1"/>
  <c r="E10" i="9" s="1"/>
  <c r="L23" i="8"/>
  <c r="L9" i="6"/>
  <c r="L13" i="6"/>
  <c r="L40" i="6"/>
  <c r="L46" i="6"/>
  <c r="J42" i="8"/>
  <c r="I13" i="9" s="1"/>
  <c r="J13" i="9" s="1"/>
  <c r="L41" i="8"/>
  <c r="L40" i="8"/>
  <c r="L39" i="8"/>
  <c r="F42" i="8"/>
  <c r="E13" i="9" s="1"/>
  <c r="H37" i="8"/>
  <c r="G12" i="9" s="1"/>
  <c r="H12" i="9" s="1"/>
  <c r="J37" i="8"/>
  <c r="I12" i="9" s="1"/>
  <c r="J12" i="9" s="1"/>
  <c r="L35" i="8"/>
  <c r="L34" i="8"/>
  <c r="J32" i="8"/>
  <c r="I11" i="9" s="1"/>
  <c r="J11" i="9" s="1"/>
  <c r="H28" i="8"/>
  <c r="L28" i="8" s="1"/>
  <c r="H27" i="8"/>
  <c r="L24" i="8"/>
  <c r="J25" i="8"/>
  <c r="I10" i="9" s="1"/>
  <c r="J10" i="9" s="1"/>
  <c r="H21" i="8"/>
  <c r="L21" i="8" s="1"/>
  <c r="H20" i="8"/>
  <c r="H11" i="8"/>
  <c r="H15" i="8" s="1"/>
  <c r="G8" i="9" s="1"/>
  <c r="H8" i="9" s="1"/>
  <c r="L8" i="8"/>
  <c r="J9" i="8"/>
  <c r="I7" i="9" s="1"/>
  <c r="J7" i="9" s="1"/>
  <c r="F7" i="8"/>
  <c r="H9" i="8"/>
  <c r="G7" i="9" s="1"/>
  <c r="H7" i="9" s="1"/>
  <c r="L47" i="6"/>
  <c r="L48" i="6"/>
  <c r="L41" i="6"/>
  <c r="L39" i="6"/>
  <c r="L43" i="6"/>
  <c r="L42" i="6"/>
  <c r="K34" i="6"/>
  <c r="I35" i="6"/>
  <c r="K35" i="6" s="1"/>
  <c r="L34" i="6"/>
  <c r="L33" i="6"/>
  <c r="K32" i="6"/>
  <c r="L32" i="6"/>
  <c r="L31" i="6"/>
  <c r="L26" i="6"/>
  <c r="L25" i="6"/>
  <c r="L23" i="6"/>
  <c r="L22" i="6"/>
  <c r="L17" i="6"/>
  <c r="I18" i="6"/>
  <c r="J18" i="6" s="1"/>
  <c r="J19" i="6" s="1"/>
  <c r="G5" i="7" s="1"/>
  <c r="J12" i="8" s="1"/>
  <c r="K15" i="6"/>
  <c r="L15" i="6"/>
  <c r="F19" i="6"/>
  <c r="L14" i="6"/>
  <c r="L8" i="6"/>
  <c r="L7" i="6"/>
  <c r="J10" i="6"/>
  <c r="G4" i="7" s="1"/>
  <c r="L6" i="6"/>
  <c r="E9" i="7"/>
  <c r="E8" i="7"/>
  <c r="K42" i="6"/>
  <c r="E7" i="7"/>
  <c r="F14" i="8" s="1"/>
  <c r="E6" i="7"/>
  <c r="F13" i="8" s="1"/>
  <c r="J27" i="6"/>
  <c r="K9" i="6"/>
  <c r="L29" i="8" l="1"/>
  <c r="H4" i="7"/>
  <c r="J35" i="6"/>
  <c r="H8" i="7"/>
  <c r="H9" i="7"/>
  <c r="L42" i="8"/>
  <c r="F13" i="9"/>
  <c r="L13" i="9" s="1"/>
  <c r="K13" i="9"/>
  <c r="L27" i="8"/>
  <c r="L32" i="8" s="1"/>
  <c r="H32" i="8"/>
  <c r="G11" i="9" s="1"/>
  <c r="H25" i="8"/>
  <c r="G10" i="9" s="1"/>
  <c r="H10" i="9" s="1"/>
  <c r="L20" i="8"/>
  <c r="L25" i="8" s="1"/>
  <c r="F10" i="9"/>
  <c r="L7" i="8"/>
  <c r="L9" i="8" s="1"/>
  <c r="F9" i="8"/>
  <c r="E7" i="9" s="1"/>
  <c r="L35" i="6"/>
  <c r="J36" i="6"/>
  <c r="L27" i="6"/>
  <c r="J28" i="6"/>
  <c r="L19" i="6"/>
  <c r="K18" i="6"/>
  <c r="L18" i="6"/>
  <c r="E5" i="7"/>
  <c r="L10" i="6"/>
  <c r="T13" i="9" l="1"/>
  <c r="D27" i="10"/>
  <c r="J11" i="8"/>
  <c r="L11" i="8" s="1"/>
  <c r="H5" i="7"/>
  <c r="F17" i="8"/>
  <c r="F36" i="8"/>
  <c r="H11" i="9"/>
  <c r="L11" i="9" s="1"/>
  <c r="K11" i="9"/>
  <c r="L10" i="9"/>
  <c r="K10" i="9"/>
  <c r="K7" i="9"/>
  <c r="F7" i="9"/>
  <c r="G7" i="7"/>
  <c r="L36" i="6"/>
  <c r="G6" i="7"/>
  <c r="L28" i="6"/>
  <c r="F12" i="8" l="1"/>
  <c r="H6" i="7"/>
  <c r="H7" i="7"/>
  <c r="F18" i="8"/>
  <c r="E9" i="9" s="1"/>
  <c r="L17" i="8"/>
  <c r="L18" i="8" s="1"/>
  <c r="F37" i="8"/>
  <c r="E12" i="9" s="1"/>
  <c r="L36" i="8"/>
  <c r="L37" i="8" s="1"/>
  <c r="G6" i="9"/>
  <c r="H6" i="9" s="1"/>
  <c r="G5" i="9" s="1"/>
  <c r="H5" i="9" s="1"/>
  <c r="L7" i="9"/>
  <c r="L12" i="8" l="1"/>
  <c r="F15" i="8"/>
  <c r="E8" i="9" s="1"/>
  <c r="F8" i="9" s="1"/>
  <c r="J13" i="8"/>
  <c r="L13" i="8" s="1"/>
  <c r="J14" i="8"/>
  <c r="F9" i="9"/>
  <c r="L9" i="9" s="1"/>
  <c r="K9" i="9"/>
  <c r="F12" i="9"/>
  <c r="K12" i="9"/>
  <c r="H14" i="9"/>
  <c r="D8" i="10" s="1"/>
  <c r="D9" i="10" l="1"/>
  <c r="D10" i="10" s="1"/>
  <c r="D14" i="10"/>
  <c r="D15" i="10" s="1"/>
  <c r="D16" i="10"/>
  <c r="D17" i="10"/>
  <c r="L14" i="8"/>
  <c r="L15" i="8" s="1"/>
  <c r="J15" i="8"/>
  <c r="I8" i="9" s="1"/>
  <c r="L12" i="9"/>
  <c r="E6" i="9"/>
  <c r="D13" i="10" l="1"/>
  <c r="D12" i="10"/>
  <c r="J8" i="9"/>
  <c r="K8" i="9"/>
  <c r="F6" i="9"/>
  <c r="L8" i="9" l="1"/>
  <c r="I6" i="9"/>
  <c r="E5" i="9"/>
  <c r="J6" i="9" l="1"/>
  <c r="K6" i="9"/>
  <c r="F5" i="9"/>
  <c r="F14" i="9" s="1"/>
  <c r="D5" i="10" s="1"/>
  <c r="D7" i="10" l="1"/>
  <c r="D19" i="10" s="1"/>
  <c r="H18" i="10"/>
  <c r="D18" i="10" s="1"/>
  <c r="I18" i="10"/>
  <c r="I5" i="9"/>
  <c r="L6" i="9"/>
  <c r="J5" i="9" l="1"/>
  <c r="K5" i="9"/>
  <c r="J14" i="9" l="1"/>
  <c r="D11" i="10" s="1"/>
  <c r="L5" i="9"/>
  <c r="L14" i="9" s="1"/>
  <c r="D20" i="10" l="1"/>
  <c r="D22" i="10"/>
  <c r="D21" i="10"/>
  <c r="D23" i="10" l="1"/>
  <c r="D24" i="10" s="1"/>
  <c r="D25" i="10" s="1"/>
  <c r="D26" i="10" s="1"/>
  <c r="D28" i="10" l="1"/>
  <c r="D29" i="10" s="1"/>
  <c r="D30" i="10" s="1"/>
</calcChain>
</file>

<file path=xl/sharedStrings.xml><?xml version="1.0" encoding="utf-8"?>
<sst xmlns="http://schemas.openxmlformats.org/spreadsheetml/2006/main" count="1544" uniqueCount="395">
  <si>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</si>
  <si>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</si>
  <si>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</si>
  <si>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</si>
  <si>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</si>
  <si>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</si>
  <si>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</si>
  <si>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</si>
  <si>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</si>
  <si>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</si>
  <si>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</si>
  <si>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</si>
  <si>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</si>
  <si>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</si>
  <si>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</si>
  <si>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</si>
  <si>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</si>
  <si>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</si>
  <si>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</si>
  <si>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</si>
  <si>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</si>
  <si>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</si>
  <si>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</si>
  <si>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</si>
  <si>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</si>
  <si>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</si>
  <si>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</si>
  <si>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</si>
  <si>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</si>
  <si>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</si>
  <si>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</si>
  <si>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</si>
  <si>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</si>
  <si>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</si>
  <si>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</si>
  <si>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</si>
  <si>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</si>
  <si>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</si>
  <si>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</si>
  <si>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</si>
  <si>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</si>
  <si>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</si>
  <si>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</si>
  <si>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</si>
  <si>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</si>
  <si>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</si>
  <si>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</si>
  <si>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</si>
  <si>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</si>
  <si>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</si>
  <si>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</si>
  <si>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</si>
  <si>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0101</t>
  </si>
  <si>
    <t>010101  01.성인풀</t>
  </si>
  <si>
    <t>010101</t>
  </si>
  <si>
    <t>수조손잡이일체형타일 (HMT-370)</t>
  </si>
  <si>
    <t>370*370*30T</t>
  </si>
  <si>
    <t>EA</t>
  </si>
  <si>
    <t>5C96E616F723755422947E710F72F3CE6AE02B</t>
  </si>
  <si>
    <t>F</t>
  </si>
  <si>
    <t>T</t>
  </si>
  <si>
    <t>0101015C96E616F723755422947E710F72F3CE6AE02B</t>
  </si>
  <si>
    <t>수조벽체안전선타일(HMT-2083)</t>
  </si>
  <si>
    <t>245*120*8.5</t>
  </si>
  <si>
    <t>㎡</t>
  </si>
  <si>
    <t>5C96E616F723755422947E710F72F3CE6AE1C8</t>
  </si>
  <si>
    <t>0101015C96E616F723755422947E710F72F3CE6AE1C8</t>
  </si>
  <si>
    <t>트렌치내부타일(HMT-2088)</t>
  </si>
  <si>
    <t>5C96E616F723755422947E710F72F3CE6AE1C9</t>
  </si>
  <si>
    <t>0101015C96E616F723755422947E710F72F3CE6AE1C9</t>
  </si>
  <si>
    <t>트렌치지지대(HMT-004)</t>
  </si>
  <si>
    <t>2000*35*25*15</t>
  </si>
  <si>
    <t>M</t>
  </si>
  <si>
    <t>5C96E616F723755422947E710F72F3CE6AE1CA</t>
  </si>
  <si>
    <t>0101015C96E616F723755422947E710F72F3CE6AE1CA</t>
  </si>
  <si>
    <t>[ 합           계 ]</t>
  </si>
  <si>
    <t>TOTAL</t>
  </si>
  <si>
    <t>010102  02.수영장타일붙이기</t>
  </si>
  <si>
    <t>010102</t>
  </si>
  <si>
    <t>손잡이(줄눈일체형)타일붙이기</t>
  </si>
  <si>
    <t>호표 1</t>
  </si>
  <si>
    <t>5B9B56BFE36355589404DE31636A2B</t>
  </si>
  <si>
    <t>0101025B9B56BFE36355589404DE31636A2B</t>
  </si>
  <si>
    <t>트렌치타일붙이기</t>
  </si>
  <si>
    <t>호표 2</t>
  </si>
  <si>
    <t>5B9B56BFE36355589404DE31636A29</t>
  </si>
  <si>
    <t>0101025B9B56BFE36355589404DE31636A29</t>
  </si>
  <si>
    <t>트렌치지지대붙이기</t>
  </si>
  <si>
    <t>호표 3</t>
  </si>
  <si>
    <t>5B9B56BFE36355589404DE31636A2E</t>
  </si>
  <si>
    <t>0101025B9B56BFE36355589404DE31636A2E</t>
  </si>
  <si>
    <t>수조벽체타일붙이기</t>
  </si>
  <si>
    <t>호표 4</t>
  </si>
  <si>
    <t>5B9B56BFE36355589404DE31636A28</t>
  </si>
  <si>
    <t>0101025B9B56BFE36355589404DE31636A28</t>
  </si>
  <si>
    <t>010103  03.미장및방수공사</t>
  </si>
  <si>
    <t>010103</t>
  </si>
  <si>
    <t>바탕면고르기(벽체)</t>
  </si>
  <si>
    <t>두께 48mm 이하기준(지급자재)</t>
  </si>
  <si>
    <t>호표 5</t>
  </si>
  <si>
    <t>5B9B56BFE36355589404DE31636A2C</t>
  </si>
  <si>
    <t>0101035B9B56BFE36355589404DE31636A2C</t>
  </si>
  <si>
    <t>010104  04.부자재</t>
  </si>
  <si>
    <t>010104</t>
  </si>
  <si>
    <t>폴리머(에폭시)</t>
  </si>
  <si>
    <t>조</t>
  </si>
  <si>
    <t>5C96E616F723755422947E710F72F3CE6AE1C1</t>
  </si>
  <si>
    <t>0101045C96E616F723755422947E710F72F3CE6AE1C1</t>
  </si>
  <si>
    <t>압착시멘트</t>
  </si>
  <si>
    <t>드라이딱 / 25KG</t>
  </si>
  <si>
    <t>포</t>
  </si>
  <si>
    <t>5C96E616F723755422947E710F72F3CE6AE2EF</t>
  </si>
  <si>
    <t>0101045C96E616F723755422947E710F72F3CE6AE2EF</t>
  </si>
  <si>
    <t>줄눈시멘트</t>
  </si>
  <si>
    <t>25KG</t>
  </si>
  <si>
    <t>5C96E616F723755422947E710F72F3CE6AE2EE</t>
  </si>
  <si>
    <t>0101045C96E616F723755422947E710F72F3CE6AE2EE</t>
  </si>
  <si>
    <t>몰탈접착제</t>
  </si>
  <si>
    <t>18KG</t>
  </si>
  <si>
    <t>캔</t>
  </si>
  <si>
    <t>5C96E616F723755422947E710F72F3CE6AE2ED</t>
  </si>
  <si>
    <t>0101045C96E616F723755422947E710F72F3CE6AE2ED</t>
  </si>
  <si>
    <t>FIBER-GLASS</t>
  </si>
  <si>
    <t>5C96E616F723755422947E710F72F3CE6AE2EC</t>
  </si>
  <si>
    <t>0101045C96E616F723755422947E710F72F3CE6AE2EC</t>
  </si>
  <si>
    <t>010105  05.수영장부속시설물공사</t>
  </si>
  <si>
    <t>010105</t>
  </si>
  <si>
    <t>코오스로프걸이금구</t>
  </si>
  <si>
    <t>개</t>
  </si>
  <si>
    <t>5C96E616F723755422947E710F72F3CE6AE2EB</t>
  </si>
  <si>
    <t>0101055C96E616F723755422947E710F72F3CE6AE2EB</t>
  </si>
  <si>
    <t>스타트대 금구</t>
  </si>
  <si>
    <t>5C96E616F723755422947E710F72F3CE6AE2EA</t>
  </si>
  <si>
    <t>0101055C96E616F723755422947E710F72F3CE6AE2EA</t>
  </si>
  <si>
    <t>배영턴표시지주 금구</t>
  </si>
  <si>
    <t>5C96E616F723755422947E710F72F3CE6AE2E9</t>
  </si>
  <si>
    <t>0101055C96E616F723755422947E710F72F3CE6AE2E9</t>
  </si>
  <si>
    <t>부정출발지주 금구</t>
  </si>
  <si>
    <t>5C96E616F723755422947E710F72F3CE6AE2E8</t>
  </si>
  <si>
    <t>0101055C96E616F723755422947E710F72F3CE6AE2E8</t>
  </si>
  <si>
    <t>입수용사다리 금구</t>
  </si>
  <si>
    <t>5C96E616F723755422947E710F72F3CE6AE2E7</t>
  </si>
  <si>
    <t>0101055C96E616F723755422947E710F72F3CE6AE2E7</t>
  </si>
  <si>
    <t>010106  06.기타공사</t>
  </si>
  <si>
    <t>010106</t>
  </si>
  <si>
    <t>타일철거</t>
  </si>
  <si>
    <t>벽,바닥</t>
  </si>
  <si>
    <t>5C96E616F723755422947E710F72F3CE6AE2E6</t>
  </si>
  <si>
    <t>0101065C96E616F723755422947E710F72F3CE6AE2E6</t>
  </si>
  <si>
    <t>면고르기</t>
  </si>
  <si>
    <t>5C96E616F723755422947E710F72F3CE6AE3F7</t>
  </si>
  <si>
    <t>0101065C96E616F723755422947E710F72F3CE6AE3F7</t>
  </si>
  <si>
    <t>건축물보양 - 석재면, 타일면</t>
  </si>
  <si>
    <t>칼라부직포 양생</t>
  </si>
  <si>
    <t>M2</t>
  </si>
  <si>
    <t>호표 6</t>
  </si>
  <si>
    <t>5B9B260ECC231557E544CE610C7895</t>
  </si>
  <si>
    <t>0101065B9B260ECC231557E544CE610C7895</t>
  </si>
  <si>
    <t>010107</t>
  </si>
  <si>
    <t>5</t>
  </si>
  <si>
    <t>건설폐재류</t>
  </si>
  <si>
    <t>가연성이 제거된 재활용이 가능한 혼합물</t>
  </si>
  <si>
    <t>TON</t>
  </si>
  <si>
    <t>5B9B260ECFF30751AB844AC11D6175</t>
  </si>
  <si>
    <t>0101075B9B260ECFF30751AB844AC11D6175</t>
  </si>
  <si>
    <t>건설폐재류 상차비</t>
  </si>
  <si>
    <t>5B9B260ECFF3075082C4D7715B878E</t>
  </si>
  <si>
    <t>0101075B9B260ECFF3075082C4D7715B878E</t>
  </si>
  <si>
    <t>건설폐재류 운반비</t>
  </si>
  <si>
    <t>24톤 덤프트럭, 30km</t>
  </si>
  <si>
    <t>5B9B260ECFF3075082C4D7715AE12B</t>
  </si>
  <si>
    <t>0101075B9B260ECFF3075082C4D7715AE12B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</si>
  <si>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</si>
  <si>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</si>
  <si>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</si>
  <si>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</si>
  <si>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</si>
  <si>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</si>
  <si>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</si>
  <si>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</si>
  <si>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</si>
  <si>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</si>
  <si>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</si>
  <si>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</si>
  <si>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</si>
  <si>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</si>
  <si>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</si>
  <si>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</si>
  <si>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</si>
  <si>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</si>
  <si>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</si>
  <si>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</si>
  <si>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할증체크</t>
  </si>
  <si>
    <t>손잡이(줄눈일체형)타일붙이기  370*370*30T  M     ( 호표 1 )</t>
  </si>
  <si>
    <t>보통인부</t>
  </si>
  <si>
    <t>일반공사 직종</t>
  </si>
  <si>
    <t>인</t>
  </si>
  <si>
    <t>5B441693DEA3FD57C5A47EC150F36647914F2E</t>
  </si>
  <si>
    <t>5B9B56BFE36355589404DE31636A2B5B441693DEA3FD57C5A47EC150F36647914F2E</t>
  </si>
  <si>
    <t>특별인부</t>
  </si>
  <si>
    <t>5B441693DEA3FD57C5A47EC150F36647914F2F</t>
  </si>
  <si>
    <t>5B9B56BFE36355589404DE31636A2B5B441693DEA3FD57C5A47EC150F36647914F2F</t>
  </si>
  <si>
    <t>미장공</t>
  </si>
  <si>
    <t>5B441693DEA3FD57C5A47EC150F36647914D78</t>
  </si>
  <si>
    <t>5B9B56BFE36355589404DE31636A2B5B441693DEA3FD57C5A47EC150F36647914D78</t>
  </si>
  <si>
    <t>타일공</t>
  </si>
  <si>
    <t>5B441693DEA3FD57C5A47EC150F36647914D77</t>
  </si>
  <si>
    <t>5B9B56BFE36355589404DE31636A2B5B441693DEA3FD57C5A47EC150F36647914D77</t>
  </si>
  <si>
    <t>공구손료</t>
  </si>
  <si>
    <t>인력품의 3%</t>
  </si>
  <si>
    <t>식</t>
  </si>
  <si>
    <t>5A8F0611B5A30159BD84F31101FA001</t>
  </si>
  <si>
    <t>5B9B56BFE36355589404DE31636A2B5A8F0611B5A30159BD84F31101FA001</t>
  </si>
  <si>
    <t xml:space="preserve"> [ 합          계 ]</t>
  </si>
  <si>
    <t>트렌치타일붙이기  245*120*8.5  M     ( 호표 2 )</t>
  </si>
  <si>
    <t>5B9B56BFE36355589404DE31636A295B441693DEA3FD57C5A47EC150F36647914F2E</t>
  </si>
  <si>
    <t>5B9B56BFE36355589404DE31636A295B441693DEA3FD57C5A47EC150F36647914F2F</t>
  </si>
  <si>
    <t>5B9B56BFE36355589404DE31636A295B441693DEA3FD57C5A47EC150F36647914D78</t>
  </si>
  <si>
    <t>5B9B56BFE36355589404DE31636A295B441693DEA3FD57C5A47EC150F36647914D77</t>
  </si>
  <si>
    <t>줄눈공</t>
  </si>
  <si>
    <t>5B441693DEA3FD57C5A47EC150F36647914C5C</t>
  </si>
  <si>
    <t>5B9B56BFE36355589404DE31636A295B441693DEA3FD57C5A47EC150F36647914C5C</t>
  </si>
  <si>
    <t>5B9B56BFE36355589404DE31636A295A8F0611B5A30159BD84F31101FA001</t>
  </si>
  <si>
    <t>트렌치지지대붙이기  2000*35*25*15  M     ( 호표 3 )</t>
  </si>
  <si>
    <t>5B9B56BFE36355589404DE31636A2E5B441693DEA3FD57C5A47EC150F36647914F2E</t>
  </si>
  <si>
    <t>5B9B56BFE36355589404DE31636A2E5B441693DEA3FD57C5A47EC150F36647914F2F</t>
  </si>
  <si>
    <t>5B9B56BFE36355589404DE31636A2E5B441693DEA3FD57C5A47EC150F36647914D78</t>
  </si>
  <si>
    <t>5B9B56BFE36355589404DE31636A2E5B441693DEA3FD57C5A47EC150F36647914D77</t>
  </si>
  <si>
    <t>5B9B56BFE36355589404DE31636A2E5B441693DEA3FD57C5A47EC150F36647914C5C</t>
  </si>
  <si>
    <t>5B9B56BFE36355589404DE31636A2E5A8F0611B5A30159BD84F31101FA001</t>
  </si>
  <si>
    <t>수조벽체타일붙이기  245*120*8.5  ㎡     ( 호표 4 )</t>
  </si>
  <si>
    <t>5B9B56BFE36355589404DE31636A285B441693DEA3FD57C5A47EC150F36647914F2E</t>
  </si>
  <si>
    <t>5B9B56BFE36355589404DE31636A285B441693DEA3FD57C5A47EC150F36647914F2F</t>
  </si>
  <si>
    <t>5B9B56BFE36355589404DE31636A285B441693DEA3FD57C5A47EC150F36647914D77</t>
  </si>
  <si>
    <t>5B9B56BFE36355589404DE31636A285B441693DEA3FD57C5A47EC150F36647914C5C</t>
  </si>
  <si>
    <t>5B9B56BFE36355589404DE31636A285A8F0611B5A30159BD84F31101FA001</t>
  </si>
  <si>
    <t>바탕면고르기(벽체)  두께 48mm 이하기준(지급자재)  ㎡     ( 호표 5 )</t>
  </si>
  <si>
    <t>5B9B56BFE36355589404DE31636A2C5B441693DEA3FD57C5A47EC150F36647914F2E</t>
  </si>
  <si>
    <t>5B9B56BFE36355589404DE31636A2C5B441693DEA3FD57C5A47EC150F36647914F2F</t>
  </si>
  <si>
    <t>5B9B56BFE36355589404DE31636A2C5B441693DEA3FD57C5A47EC150F36647914D78</t>
  </si>
  <si>
    <t>인력품의 2%</t>
  </si>
  <si>
    <t>5B9B56BFE36355589404DE31636A2C5A8F0611B5A30159BD84F31101FA001</t>
  </si>
  <si>
    <t>건축물보양 - 석재면, 타일면  칼라부직포 양생  M2  건축 2-9   ( 호표 6 )</t>
  </si>
  <si>
    <t>건축 2-9</t>
  </si>
  <si>
    <t>부직포(칼라)</t>
  </si>
  <si>
    <t>보온덮개용, PE 1.8*10m</t>
  </si>
  <si>
    <t>SS, 건자재114</t>
  </si>
  <si>
    <t>5CB1C6F2E7C3E2571DC4D1015FE6DEAB6C8045</t>
  </si>
  <si>
    <t>5B9B260ECC231557E544CE610C78955CB1C6F2E7C3E2571DC4D1015FE6DEAB6C8045</t>
  </si>
  <si>
    <t>5B9B260ECC231557E544CE610C78955B441693DEA3FD57C5A47EC150F36647914F2E</t>
  </si>
  <si>
    <t>코드</t>
  </si>
  <si>
    <t>규격</t>
  </si>
  <si>
    <t>단 가 대 비 표</t>
  </si>
  <si>
    <t>조달청가격</t>
  </si>
  <si>
    <t>PAGE</t>
  </si>
  <si>
    <t>거래가격</t>
  </si>
  <si>
    <t>유통물가</t>
  </si>
  <si>
    <t>물가자료</t>
  </si>
  <si>
    <t>조사가격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</si>
  <si>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</si>
  <si>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</si>
  <si>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</si>
  <si>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</si>
  <si>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</si>
  <si>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</si>
  <si>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</si>
  <si>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</si>
  <si>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</si>
  <si>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</si>
  <si>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</si>
  <si>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</si>
  <si>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</si>
  <si>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자재 10</t>
  </si>
  <si>
    <t>자재 11</t>
  </si>
  <si>
    <t>자재 12</t>
  </si>
  <si>
    <t>자재 13</t>
  </si>
  <si>
    <t>자재 14</t>
  </si>
  <si>
    <t>자재 15</t>
  </si>
  <si>
    <t>자재 16</t>
  </si>
  <si>
    <t>자재 17</t>
  </si>
  <si>
    <t>자재 18</t>
  </si>
  <si>
    <t>C</t>
  </si>
  <si>
    <t>자재 19</t>
  </si>
  <si>
    <t>자재 20</t>
  </si>
  <si>
    <t>노임 1</t>
  </si>
  <si>
    <t>B</t>
  </si>
  <si>
    <t>노임 2</t>
  </si>
  <si>
    <t>노임 3</t>
  </si>
  <si>
    <t>노임 4</t>
  </si>
  <si>
    <t>노임 5</t>
  </si>
  <si>
    <t>A3</t>
  </si>
  <si>
    <t>이 Sheet는 수정하지 마십시요</t>
  </si>
  <si>
    <t>공사구분</t>
  </si>
  <si>
    <t>A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</si>
  <si>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</si>
  <si>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</si>
  <si>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</si>
  <si>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</si>
  <si>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</si>
  <si>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</si>
  <si>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</si>
  <si>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</si>
  <si>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</si>
  <si>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</si>
  <si>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</si>
  <si>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</si>
  <si>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</si>
  <si>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</si>
  <si>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</si>
  <si>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</si>
  <si>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</si>
  <si>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</si>
  <si>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</si>
  <si>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</si>
  <si>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</si>
  <si>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</si>
  <si>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</si>
  <si>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</si>
  <si>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</si>
  <si>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</si>
  <si>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</si>
  <si>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</si>
  <si>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</si>
  <si>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</si>
  <si>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</si>
  <si>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</si>
  <si>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</si>
  <si>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건설폐기물처리비</t>
  </si>
  <si>
    <t>...</t>
  </si>
  <si>
    <t>....</t>
  </si>
  <si>
    <t>.....</t>
  </si>
  <si>
    <t>D</t>
  </si>
  <si>
    <t>E</t>
  </si>
  <si>
    <t>G</t>
  </si>
  <si>
    <t>H</t>
  </si>
  <si>
    <t>I</t>
  </si>
  <si>
    <t>J</t>
  </si>
  <si>
    <t>공    사    원    가    계    산    서</t>
  </si>
  <si>
    <t xml:space="preserve">  금                액</t>
  </si>
  <si>
    <t xml:space="preserve"> 구    성    비 (%)</t>
  </si>
  <si>
    <t xml:space="preserve"> 비         고</t>
  </si>
  <si>
    <t>순 공 사 원 가</t>
    <phoneticPr fontId="10" type="noConversion"/>
  </si>
  <si>
    <t>재     료     비</t>
    <phoneticPr fontId="10" type="noConversion"/>
  </si>
  <si>
    <t>직    접    재    료    비</t>
    <phoneticPr fontId="10" type="noConversion"/>
  </si>
  <si>
    <t>간    접    재    료    비</t>
    <phoneticPr fontId="10" type="noConversion"/>
  </si>
  <si>
    <t xml:space="preserve"> [소                        계]</t>
    <phoneticPr fontId="10" type="noConversion"/>
  </si>
  <si>
    <t>노    무    비</t>
    <phoneticPr fontId="10" type="noConversion"/>
  </si>
  <si>
    <t>직    접    노    무    비</t>
    <phoneticPr fontId="10" type="noConversion"/>
  </si>
  <si>
    <t>간    접    노    무    비</t>
    <phoneticPr fontId="10" type="noConversion"/>
  </si>
  <si>
    <t xml:space="preserve">  직접노무비의 12.6%</t>
    <phoneticPr fontId="10" type="noConversion"/>
  </si>
  <si>
    <t>[소                         계]</t>
    <phoneticPr fontId="10" type="noConversion"/>
  </si>
  <si>
    <t>경           비</t>
    <phoneticPr fontId="10" type="noConversion"/>
  </si>
  <si>
    <t>기      계      경      비</t>
    <phoneticPr fontId="10" type="noConversion"/>
  </si>
  <si>
    <t>산    재    보    험   료</t>
    <phoneticPr fontId="10" type="noConversion"/>
  </si>
  <si>
    <t xml:space="preserve">  노무비의 3.56%</t>
    <phoneticPr fontId="10" type="noConversion"/>
  </si>
  <si>
    <t>고    용    보    험   료</t>
    <phoneticPr fontId="10" type="noConversion"/>
  </si>
  <si>
    <t xml:space="preserve">  노무비의 1.01%</t>
    <phoneticPr fontId="10" type="noConversion"/>
  </si>
  <si>
    <t>건    강    보    험   료</t>
    <phoneticPr fontId="10" type="noConversion"/>
  </si>
  <si>
    <t xml:space="preserve">  직접노무비의 3.545%</t>
    <phoneticPr fontId="10" type="noConversion"/>
  </si>
  <si>
    <t>노 인 장 기 요 양 보 험 료</t>
    <phoneticPr fontId="10" type="noConversion"/>
  </si>
  <si>
    <t xml:space="preserve">  건강보험료의 12.95%</t>
    <phoneticPr fontId="10" type="noConversion"/>
  </si>
  <si>
    <t>연    금    보    험   료</t>
    <phoneticPr fontId="10" type="noConversion"/>
  </si>
  <si>
    <t xml:space="preserve">  직접노무비의 4.5%</t>
    <phoneticPr fontId="10" type="noConversion"/>
  </si>
  <si>
    <t>퇴  직  공  제  부  금  비</t>
    <phoneticPr fontId="10" type="noConversion"/>
  </si>
  <si>
    <t xml:space="preserve">  직접노무비의 2.3%</t>
    <phoneticPr fontId="10" type="noConversion"/>
  </si>
  <si>
    <t>안    전    관    리   비</t>
    <phoneticPr fontId="10" type="noConversion"/>
  </si>
  <si>
    <t xml:space="preserve">  (재료비+직노+관급)*2.93% </t>
    <phoneticPr fontId="10" type="noConversion"/>
  </si>
  <si>
    <t>기      타      경      비</t>
    <phoneticPr fontId="10" type="noConversion"/>
  </si>
  <si>
    <t xml:space="preserve">  (재료비+노무비)*5.8%</t>
    <phoneticPr fontId="10" type="noConversion"/>
  </si>
  <si>
    <t>환    경    보    전    비</t>
    <phoneticPr fontId="10" type="noConversion"/>
  </si>
  <si>
    <t xml:space="preserve">  (재료비+직노+기경)*0.3% </t>
    <phoneticPr fontId="10" type="noConversion"/>
  </si>
  <si>
    <t>건설하도급대금지급보증서발급수수료</t>
  </si>
  <si>
    <t xml:space="preserve">  (재료비+직노+기경)*0.0% </t>
    <phoneticPr fontId="10" type="noConversion"/>
  </si>
  <si>
    <t>전문건설업 제외</t>
    <phoneticPr fontId="1" type="noConversion"/>
  </si>
  <si>
    <t>건설기계대여대금지급보증서발급수수료</t>
  </si>
  <si>
    <t xml:space="preserve">  (재료비+직노+기경)*0.32% </t>
    <phoneticPr fontId="10" type="noConversion"/>
  </si>
  <si>
    <t>전문건설업</t>
    <phoneticPr fontId="1" type="noConversion"/>
  </si>
  <si>
    <t>[소                       계]</t>
    <phoneticPr fontId="10" type="noConversion"/>
  </si>
  <si>
    <t>계</t>
  </si>
  <si>
    <t>일           반           관           리           비</t>
    <phoneticPr fontId="10" type="noConversion"/>
  </si>
  <si>
    <t xml:space="preserve">  계의 6%</t>
    <phoneticPr fontId="10" type="noConversion"/>
  </si>
  <si>
    <t>이                                                      윤</t>
    <phoneticPr fontId="10" type="noConversion"/>
  </si>
  <si>
    <t xml:space="preserve">  (노무비+경비+일반관리비)*15%</t>
    <phoneticPr fontId="10" type="noConversion"/>
  </si>
  <si>
    <t>폐        기        물          처        리        비</t>
    <phoneticPr fontId="10" type="noConversion"/>
  </si>
  <si>
    <t>공                 급                가               액</t>
    <phoneticPr fontId="10" type="noConversion"/>
  </si>
  <si>
    <t>부           가           가           치           세</t>
    <phoneticPr fontId="10" type="noConversion"/>
  </si>
  <si>
    <t xml:space="preserve"> (공급가액)의 10%</t>
    <phoneticPr fontId="10" type="noConversion"/>
  </si>
  <si>
    <t>도                급               금                액</t>
    <phoneticPr fontId="10" type="noConversion"/>
  </si>
  <si>
    <t>[유앤아이센터 수영장 수조 손잡이 타일 교체공사]</t>
    <phoneticPr fontId="1" type="noConversion"/>
  </si>
  <si>
    <t>공사명 [유앤아이센터 수영장 수조 손잡이 타일 교체공사]</t>
    <phoneticPr fontId="1" type="noConversion"/>
  </si>
  <si>
    <t>01  유앤아이센터 수영장 수조 손잡이 타일 교체공사</t>
    <phoneticPr fontId="1" type="noConversion"/>
  </si>
  <si>
    <t>0101  ■ 유앤아이센터 수영장 수조 손잡이 타일 교체공사(50M, 데크타일미포함)</t>
    <phoneticPr fontId="1" type="noConversion"/>
  </si>
  <si>
    <t>010107  07. 건설폐기물처리비</t>
    <phoneticPr fontId="1" type="noConversion"/>
  </si>
  <si>
    <t>010105  05.수영장부속시설물공사</t>
    <phoneticPr fontId="1" type="noConversion"/>
  </si>
  <si>
    <t>010107  07. 건설폐기물처리비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</si>
</sst>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#;\-#,###;#;"/>
    <numFmt numFmtId="178" formatCode="#,##0.00#"/>
    <numFmt numFmtId="179" formatCode="#,##0.0"/>
    <numFmt numFmtId="180" formatCode="#,##0.00#;\-#,##0.00#;#"/>
    <numFmt numFmtId="181" formatCode="#,##0_);[Red]\(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6"/>
      <name val="굴림"/>
      <family val="3"/>
      <charset val="129"/>
    </font>
    <font>
      <sz val="14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75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1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1" xfId="0" quotePrefix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78" fontId="3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180" fontId="0" fillId="0" borderId="1" xfId="0" quotePrefix="1" applyNumberFormat="1" applyFont="1" applyBorder="1" applyAlignment="1">
      <alignment vertical="center" wrapText="1"/>
    </xf>
    <xf numFmtId="180" fontId="3" fillId="0" borderId="1" xfId="0" applyNumberFormat="1" applyFont="1" applyBorder="1" applyAlignment="1">
      <alignment vertical="center" wrapText="1"/>
    </xf>
    <xf numFmtId="180" fontId="0" fillId="0" borderId="0" xfId="0" applyNumberForma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1" fontId="7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181" fontId="8" fillId="0" borderId="0" xfId="1" applyNumberFormat="1" applyFont="1" applyAlignment="1">
      <alignment horizontal="right" vertical="center"/>
    </xf>
    <xf numFmtId="181" fontId="9" fillId="0" borderId="5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181" fontId="8" fillId="0" borderId="10" xfId="2" applyNumberFormat="1" applyFont="1" applyBorder="1" applyAlignment="1">
      <alignment horizontal="right"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181" fontId="8" fillId="0" borderId="1" xfId="2" applyNumberFormat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181" fontId="8" fillId="0" borderId="24" xfId="2" applyNumberFormat="1" applyFont="1" applyBorder="1" applyAlignment="1">
      <alignment horizontal="right" vertical="center"/>
    </xf>
    <xf numFmtId="0" fontId="8" fillId="0" borderId="24" xfId="1" applyFont="1" applyBorder="1" applyAlignment="1">
      <alignment vertical="center"/>
    </xf>
    <xf numFmtId="0" fontId="8" fillId="0" borderId="25" xfId="1" applyFont="1" applyBorder="1" applyAlignment="1">
      <alignment vertical="center"/>
    </xf>
    <xf numFmtId="181" fontId="8" fillId="0" borderId="0" xfId="3" applyNumberFormat="1" applyFont="1" applyAlignment="1">
      <alignment horizontal="right" vertical="center"/>
    </xf>
    <xf numFmtId="0" fontId="3" fillId="2" borderId="1" xfId="0" quotePrefix="1" applyFont="1" applyFill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4" fillId="2" borderId="1" xfId="0" quotePrefix="1" applyFont="1" applyFill="1" applyBorder="1" applyAlignment="1">
      <alignment vertical="center" wrapText="1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9" fillId="0" borderId="7" xfId="1" applyFont="1" applyBorder="1" applyAlignment="1">
      <alignment horizontal="center" vertical="center" textRotation="255"/>
    </xf>
    <xf numFmtId="0" fontId="9" fillId="0" borderId="12" xfId="1" applyFont="1" applyBorder="1" applyAlignment="1">
      <alignment horizontal="center" vertical="center" textRotation="255"/>
    </xf>
    <xf numFmtId="0" fontId="9" fillId="0" borderId="18" xfId="1" applyFont="1" applyBorder="1" applyAlignment="1">
      <alignment horizontal="center" vertical="center" textRotation="255"/>
    </xf>
    <xf numFmtId="0" fontId="8" fillId="0" borderId="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0" fillId="0" borderId="0" xfId="0" quotePrefix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0" fillId="0" borderId="1" xfId="0" applyFont="1" applyBorder="1" applyAlignment="1">
      <alignment vertical="center" wrapText="1"/>
    </xf>
    <xf numFmtId="178" fontId="0" fillId="0" borderId="1" xfId="0" applyNumberFormat="1" applyFont="1" applyBorder="1" applyAlignment="1">
      <alignment vertical="center" wrapText="1"/>
    </xf>
    <xf numFmtId="179" fontId="0" fillId="0" borderId="1" xfId="0" applyNumberFormat="1" applyFont="1" applyBorder="1" applyAlignment="1">
      <alignment vertical="center" wrapText="1"/>
    </xf>
  </cellXfs>
  <cellStyles count="4">
    <cellStyle name="쉼표 [0] 2" xfId="3"/>
    <cellStyle name="쉼표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66675</xdr:rowOff>
    </xdr:from>
    <xdr:to>
      <xdr:col>2</xdr:col>
      <xdr:colOff>1323975</xdr:colOff>
      <xdr:row>3</xdr:row>
      <xdr:rowOff>209550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0" y="676275"/>
          <a:ext cx="38004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3</xdr:row>
      <xdr:rowOff>66675</xdr:rowOff>
    </xdr:from>
    <xdr:to>
      <xdr:col>2</xdr:col>
      <xdr:colOff>1323975</xdr:colOff>
      <xdr:row>3</xdr:row>
      <xdr:rowOff>209550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" y="676275"/>
          <a:ext cx="38004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zoomScaleSheetLayoutView="100" workbookViewId="0">
      <selection activeCell="A3" sqref="A3"/>
    </sheetView>
  </sheetViews>
  <sheetFormatPr defaultRowHeight="13.5" x14ac:dyDescent="0.3"/>
  <cols>
    <col min="1" max="1" width="14" style="25" customWidth="1"/>
    <col min="2" max="2" width="19.5" style="25" customWidth="1"/>
    <col min="3" max="3" width="32.25" style="25" customWidth="1"/>
    <col min="4" max="4" width="32.25" style="26" customWidth="1"/>
    <col min="5" max="5" width="35.875" style="25" customWidth="1"/>
    <col min="6" max="6" width="15.375" style="25" customWidth="1"/>
    <col min="7" max="7" width="9" style="25"/>
    <col min="8" max="9" width="10.375" style="25" customWidth="1"/>
    <col min="10" max="256" width="9" style="25"/>
    <col min="257" max="257" width="14" style="25" customWidth="1"/>
    <col min="258" max="258" width="19.5" style="25" customWidth="1"/>
    <col min="259" max="260" width="32.25" style="25" customWidth="1"/>
    <col min="261" max="261" width="35.875" style="25" customWidth="1"/>
    <col min="262" max="262" width="15.375" style="25" customWidth="1"/>
    <col min="263" max="512" width="9" style="25"/>
    <col min="513" max="513" width="14" style="25" customWidth="1"/>
    <col min="514" max="514" width="19.5" style="25" customWidth="1"/>
    <col min="515" max="516" width="32.25" style="25" customWidth="1"/>
    <col min="517" max="517" width="35.875" style="25" customWidth="1"/>
    <col min="518" max="518" width="15.375" style="25" customWidth="1"/>
    <col min="519" max="768" width="9" style="25"/>
    <col min="769" max="769" width="14" style="25" customWidth="1"/>
    <col min="770" max="770" width="19.5" style="25" customWidth="1"/>
    <col min="771" max="772" width="32.25" style="25" customWidth="1"/>
    <col min="773" max="773" width="35.875" style="25" customWidth="1"/>
    <col min="774" max="774" width="15.375" style="25" customWidth="1"/>
    <col min="775" max="1024" width="9" style="25"/>
    <col min="1025" max="1025" width="14" style="25" customWidth="1"/>
    <col min="1026" max="1026" width="19.5" style="25" customWidth="1"/>
    <col min="1027" max="1028" width="32.25" style="25" customWidth="1"/>
    <col min="1029" max="1029" width="35.875" style="25" customWidth="1"/>
    <col min="1030" max="1030" width="15.375" style="25" customWidth="1"/>
    <col min="1031" max="1280" width="9" style="25"/>
    <col min="1281" max="1281" width="14" style="25" customWidth="1"/>
    <col min="1282" max="1282" width="19.5" style="25" customWidth="1"/>
    <col min="1283" max="1284" width="32.25" style="25" customWidth="1"/>
    <col min="1285" max="1285" width="35.875" style="25" customWidth="1"/>
    <col min="1286" max="1286" width="15.375" style="25" customWidth="1"/>
    <col min="1287" max="1536" width="9" style="25"/>
    <col min="1537" max="1537" width="14" style="25" customWidth="1"/>
    <col min="1538" max="1538" width="19.5" style="25" customWidth="1"/>
    <col min="1539" max="1540" width="32.25" style="25" customWidth="1"/>
    <col min="1541" max="1541" width="35.875" style="25" customWidth="1"/>
    <col min="1542" max="1542" width="15.375" style="25" customWidth="1"/>
    <col min="1543" max="1792" width="9" style="25"/>
    <col min="1793" max="1793" width="14" style="25" customWidth="1"/>
    <col min="1794" max="1794" width="19.5" style="25" customWidth="1"/>
    <col min="1795" max="1796" width="32.25" style="25" customWidth="1"/>
    <col min="1797" max="1797" width="35.875" style="25" customWidth="1"/>
    <col min="1798" max="1798" width="15.375" style="25" customWidth="1"/>
    <col min="1799" max="2048" width="9" style="25"/>
    <col min="2049" max="2049" width="14" style="25" customWidth="1"/>
    <col min="2050" max="2050" width="19.5" style="25" customWidth="1"/>
    <col min="2051" max="2052" width="32.25" style="25" customWidth="1"/>
    <col min="2053" max="2053" width="35.875" style="25" customWidth="1"/>
    <col min="2054" max="2054" width="15.375" style="25" customWidth="1"/>
    <col min="2055" max="2304" width="9" style="25"/>
    <col min="2305" max="2305" width="14" style="25" customWidth="1"/>
    <col min="2306" max="2306" width="19.5" style="25" customWidth="1"/>
    <col min="2307" max="2308" width="32.25" style="25" customWidth="1"/>
    <col min="2309" max="2309" width="35.875" style="25" customWidth="1"/>
    <col min="2310" max="2310" width="15.375" style="25" customWidth="1"/>
    <col min="2311" max="2560" width="9" style="25"/>
    <col min="2561" max="2561" width="14" style="25" customWidth="1"/>
    <col min="2562" max="2562" width="19.5" style="25" customWidth="1"/>
    <col min="2563" max="2564" width="32.25" style="25" customWidth="1"/>
    <col min="2565" max="2565" width="35.875" style="25" customWidth="1"/>
    <col min="2566" max="2566" width="15.375" style="25" customWidth="1"/>
    <col min="2567" max="2816" width="9" style="25"/>
    <col min="2817" max="2817" width="14" style="25" customWidth="1"/>
    <col min="2818" max="2818" width="19.5" style="25" customWidth="1"/>
    <col min="2819" max="2820" width="32.25" style="25" customWidth="1"/>
    <col min="2821" max="2821" width="35.875" style="25" customWidth="1"/>
    <col min="2822" max="2822" width="15.375" style="25" customWidth="1"/>
    <col min="2823" max="3072" width="9" style="25"/>
    <col min="3073" max="3073" width="14" style="25" customWidth="1"/>
    <col min="3074" max="3074" width="19.5" style="25" customWidth="1"/>
    <col min="3075" max="3076" width="32.25" style="25" customWidth="1"/>
    <col min="3077" max="3077" width="35.875" style="25" customWidth="1"/>
    <col min="3078" max="3078" width="15.375" style="25" customWidth="1"/>
    <col min="3079" max="3328" width="9" style="25"/>
    <col min="3329" max="3329" width="14" style="25" customWidth="1"/>
    <col min="3330" max="3330" width="19.5" style="25" customWidth="1"/>
    <col min="3331" max="3332" width="32.25" style="25" customWidth="1"/>
    <col min="3333" max="3333" width="35.875" style="25" customWidth="1"/>
    <col min="3334" max="3334" width="15.375" style="25" customWidth="1"/>
    <col min="3335" max="3584" width="9" style="25"/>
    <col min="3585" max="3585" width="14" style="25" customWidth="1"/>
    <col min="3586" max="3586" width="19.5" style="25" customWidth="1"/>
    <col min="3587" max="3588" width="32.25" style="25" customWidth="1"/>
    <col min="3589" max="3589" width="35.875" style="25" customWidth="1"/>
    <col min="3590" max="3590" width="15.375" style="25" customWidth="1"/>
    <col min="3591" max="3840" width="9" style="25"/>
    <col min="3841" max="3841" width="14" style="25" customWidth="1"/>
    <col min="3842" max="3842" width="19.5" style="25" customWidth="1"/>
    <col min="3843" max="3844" width="32.25" style="25" customWidth="1"/>
    <col min="3845" max="3845" width="35.875" style="25" customWidth="1"/>
    <col min="3846" max="3846" width="15.375" style="25" customWidth="1"/>
    <col min="3847" max="4096" width="9" style="25"/>
    <col min="4097" max="4097" width="14" style="25" customWidth="1"/>
    <col min="4098" max="4098" width="19.5" style="25" customWidth="1"/>
    <col min="4099" max="4100" width="32.25" style="25" customWidth="1"/>
    <col min="4101" max="4101" width="35.875" style="25" customWidth="1"/>
    <col min="4102" max="4102" width="15.375" style="25" customWidth="1"/>
    <col min="4103" max="4352" width="9" style="25"/>
    <col min="4353" max="4353" width="14" style="25" customWidth="1"/>
    <col min="4354" max="4354" width="19.5" style="25" customWidth="1"/>
    <col min="4355" max="4356" width="32.25" style="25" customWidth="1"/>
    <col min="4357" max="4357" width="35.875" style="25" customWidth="1"/>
    <col min="4358" max="4358" width="15.375" style="25" customWidth="1"/>
    <col min="4359" max="4608" width="9" style="25"/>
    <col min="4609" max="4609" width="14" style="25" customWidth="1"/>
    <col min="4610" max="4610" width="19.5" style="25" customWidth="1"/>
    <col min="4611" max="4612" width="32.25" style="25" customWidth="1"/>
    <col min="4613" max="4613" width="35.875" style="25" customWidth="1"/>
    <col min="4614" max="4614" width="15.375" style="25" customWidth="1"/>
    <col min="4615" max="4864" width="9" style="25"/>
    <col min="4865" max="4865" width="14" style="25" customWidth="1"/>
    <col min="4866" max="4866" width="19.5" style="25" customWidth="1"/>
    <col min="4867" max="4868" width="32.25" style="25" customWidth="1"/>
    <col min="4869" max="4869" width="35.875" style="25" customWidth="1"/>
    <col min="4870" max="4870" width="15.375" style="25" customWidth="1"/>
    <col min="4871" max="5120" width="9" style="25"/>
    <col min="5121" max="5121" width="14" style="25" customWidth="1"/>
    <col min="5122" max="5122" width="19.5" style="25" customWidth="1"/>
    <col min="5123" max="5124" width="32.25" style="25" customWidth="1"/>
    <col min="5125" max="5125" width="35.875" style="25" customWidth="1"/>
    <col min="5126" max="5126" width="15.375" style="25" customWidth="1"/>
    <col min="5127" max="5376" width="9" style="25"/>
    <col min="5377" max="5377" width="14" style="25" customWidth="1"/>
    <col min="5378" max="5378" width="19.5" style="25" customWidth="1"/>
    <col min="5379" max="5380" width="32.25" style="25" customWidth="1"/>
    <col min="5381" max="5381" width="35.875" style="25" customWidth="1"/>
    <col min="5382" max="5382" width="15.375" style="25" customWidth="1"/>
    <col min="5383" max="5632" width="9" style="25"/>
    <col min="5633" max="5633" width="14" style="25" customWidth="1"/>
    <col min="5634" max="5634" width="19.5" style="25" customWidth="1"/>
    <col min="5635" max="5636" width="32.25" style="25" customWidth="1"/>
    <col min="5637" max="5637" width="35.875" style="25" customWidth="1"/>
    <col min="5638" max="5638" width="15.375" style="25" customWidth="1"/>
    <col min="5639" max="5888" width="9" style="25"/>
    <col min="5889" max="5889" width="14" style="25" customWidth="1"/>
    <col min="5890" max="5890" width="19.5" style="25" customWidth="1"/>
    <col min="5891" max="5892" width="32.25" style="25" customWidth="1"/>
    <col min="5893" max="5893" width="35.875" style="25" customWidth="1"/>
    <col min="5894" max="5894" width="15.375" style="25" customWidth="1"/>
    <col min="5895" max="6144" width="9" style="25"/>
    <col min="6145" max="6145" width="14" style="25" customWidth="1"/>
    <col min="6146" max="6146" width="19.5" style="25" customWidth="1"/>
    <col min="6147" max="6148" width="32.25" style="25" customWidth="1"/>
    <col min="6149" max="6149" width="35.875" style="25" customWidth="1"/>
    <col min="6150" max="6150" width="15.375" style="25" customWidth="1"/>
    <col min="6151" max="6400" width="9" style="25"/>
    <col min="6401" max="6401" width="14" style="25" customWidth="1"/>
    <col min="6402" max="6402" width="19.5" style="25" customWidth="1"/>
    <col min="6403" max="6404" width="32.25" style="25" customWidth="1"/>
    <col min="6405" max="6405" width="35.875" style="25" customWidth="1"/>
    <col min="6406" max="6406" width="15.375" style="25" customWidth="1"/>
    <col min="6407" max="6656" width="9" style="25"/>
    <col min="6657" max="6657" width="14" style="25" customWidth="1"/>
    <col min="6658" max="6658" width="19.5" style="25" customWidth="1"/>
    <col min="6659" max="6660" width="32.25" style="25" customWidth="1"/>
    <col min="6661" max="6661" width="35.875" style="25" customWidth="1"/>
    <col min="6662" max="6662" width="15.375" style="25" customWidth="1"/>
    <col min="6663" max="6912" width="9" style="25"/>
    <col min="6913" max="6913" width="14" style="25" customWidth="1"/>
    <col min="6914" max="6914" width="19.5" style="25" customWidth="1"/>
    <col min="6915" max="6916" width="32.25" style="25" customWidth="1"/>
    <col min="6917" max="6917" width="35.875" style="25" customWidth="1"/>
    <col min="6918" max="6918" width="15.375" style="25" customWidth="1"/>
    <col min="6919" max="7168" width="9" style="25"/>
    <col min="7169" max="7169" width="14" style="25" customWidth="1"/>
    <col min="7170" max="7170" width="19.5" style="25" customWidth="1"/>
    <col min="7171" max="7172" width="32.25" style="25" customWidth="1"/>
    <col min="7173" max="7173" width="35.875" style="25" customWidth="1"/>
    <col min="7174" max="7174" width="15.375" style="25" customWidth="1"/>
    <col min="7175" max="7424" width="9" style="25"/>
    <col min="7425" max="7425" width="14" style="25" customWidth="1"/>
    <col min="7426" max="7426" width="19.5" style="25" customWidth="1"/>
    <col min="7427" max="7428" width="32.25" style="25" customWidth="1"/>
    <col min="7429" max="7429" width="35.875" style="25" customWidth="1"/>
    <col min="7430" max="7430" width="15.375" style="25" customWidth="1"/>
    <col min="7431" max="7680" width="9" style="25"/>
    <col min="7681" max="7681" width="14" style="25" customWidth="1"/>
    <col min="7682" max="7682" width="19.5" style="25" customWidth="1"/>
    <col min="7683" max="7684" width="32.25" style="25" customWidth="1"/>
    <col min="7685" max="7685" width="35.875" style="25" customWidth="1"/>
    <col min="7686" max="7686" width="15.375" style="25" customWidth="1"/>
    <col min="7687" max="7936" width="9" style="25"/>
    <col min="7937" max="7937" width="14" style="25" customWidth="1"/>
    <col min="7938" max="7938" width="19.5" style="25" customWidth="1"/>
    <col min="7939" max="7940" width="32.25" style="25" customWidth="1"/>
    <col min="7941" max="7941" width="35.875" style="25" customWidth="1"/>
    <col min="7942" max="7942" width="15.375" style="25" customWidth="1"/>
    <col min="7943" max="8192" width="9" style="25"/>
    <col min="8193" max="8193" width="14" style="25" customWidth="1"/>
    <col min="8194" max="8194" width="19.5" style="25" customWidth="1"/>
    <col min="8195" max="8196" width="32.25" style="25" customWidth="1"/>
    <col min="8197" max="8197" width="35.875" style="25" customWidth="1"/>
    <col min="8198" max="8198" width="15.375" style="25" customWidth="1"/>
    <col min="8199" max="8448" width="9" style="25"/>
    <col min="8449" max="8449" width="14" style="25" customWidth="1"/>
    <col min="8450" max="8450" width="19.5" style="25" customWidth="1"/>
    <col min="8451" max="8452" width="32.25" style="25" customWidth="1"/>
    <col min="8453" max="8453" width="35.875" style="25" customWidth="1"/>
    <col min="8454" max="8454" width="15.375" style="25" customWidth="1"/>
    <col min="8455" max="8704" width="9" style="25"/>
    <col min="8705" max="8705" width="14" style="25" customWidth="1"/>
    <col min="8706" max="8706" width="19.5" style="25" customWidth="1"/>
    <col min="8707" max="8708" width="32.25" style="25" customWidth="1"/>
    <col min="8709" max="8709" width="35.875" style="25" customWidth="1"/>
    <col min="8710" max="8710" width="15.375" style="25" customWidth="1"/>
    <col min="8711" max="8960" width="9" style="25"/>
    <col min="8961" max="8961" width="14" style="25" customWidth="1"/>
    <col min="8962" max="8962" width="19.5" style="25" customWidth="1"/>
    <col min="8963" max="8964" width="32.25" style="25" customWidth="1"/>
    <col min="8965" max="8965" width="35.875" style="25" customWidth="1"/>
    <col min="8966" max="8966" width="15.375" style="25" customWidth="1"/>
    <col min="8967" max="9216" width="9" style="25"/>
    <col min="9217" max="9217" width="14" style="25" customWidth="1"/>
    <col min="9218" max="9218" width="19.5" style="25" customWidth="1"/>
    <col min="9219" max="9220" width="32.25" style="25" customWidth="1"/>
    <col min="9221" max="9221" width="35.875" style="25" customWidth="1"/>
    <col min="9222" max="9222" width="15.375" style="25" customWidth="1"/>
    <col min="9223" max="9472" width="9" style="25"/>
    <col min="9473" max="9473" width="14" style="25" customWidth="1"/>
    <col min="9474" max="9474" width="19.5" style="25" customWidth="1"/>
    <col min="9475" max="9476" width="32.25" style="25" customWidth="1"/>
    <col min="9477" max="9477" width="35.875" style="25" customWidth="1"/>
    <col min="9478" max="9478" width="15.375" style="25" customWidth="1"/>
    <col min="9479" max="9728" width="9" style="25"/>
    <col min="9729" max="9729" width="14" style="25" customWidth="1"/>
    <col min="9730" max="9730" width="19.5" style="25" customWidth="1"/>
    <col min="9731" max="9732" width="32.25" style="25" customWidth="1"/>
    <col min="9733" max="9733" width="35.875" style="25" customWidth="1"/>
    <col min="9734" max="9734" width="15.375" style="25" customWidth="1"/>
    <col min="9735" max="9984" width="9" style="25"/>
    <col min="9985" max="9985" width="14" style="25" customWidth="1"/>
    <col min="9986" max="9986" width="19.5" style="25" customWidth="1"/>
    <col min="9987" max="9988" width="32.25" style="25" customWidth="1"/>
    <col min="9989" max="9989" width="35.875" style="25" customWidth="1"/>
    <col min="9990" max="9990" width="15.375" style="25" customWidth="1"/>
    <col min="9991" max="10240" width="9" style="25"/>
    <col min="10241" max="10241" width="14" style="25" customWidth="1"/>
    <col min="10242" max="10242" width="19.5" style="25" customWidth="1"/>
    <col min="10243" max="10244" width="32.25" style="25" customWidth="1"/>
    <col min="10245" max="10245" width="35.875" style="25" customWidth="1"/>
    <col min="10246" max="10246" width="15.375" style="25" customWidth="1"/>
    <col min="10247" max="10496" width="9" style="25"/>
    <col min="10497" max="10497" width="14" style="25" customWidth="1"/>
    <col min="10498" max="10498" width="19.5" style="25" customWidth="1"/>
    <col min="10499" max="10500" width="32.25" style="25" customWidth="1"/>
    <col min="10501" max="10501" width="35.875" style="25" customWidth="1"/>
    <col min="10502" max="10502" width="15.375" style="25" customWidth="1"/>
    <col min="10503" max="10752" width="9" style="25"/>
    <col min="10753" max="10753" width="14" style="25" customWidth="1"/>
    <col min="10754" max="10754" width="19.5" style="25" customWidth="1"/>
    <col min="10755" max="10756" width="32.25" style="25" customWidth="1"/>
    <col min="10757" max="10757" width="35.875" style="25" customWidth="1"/>
    <col min="10758" max="10758" width="15.375" style="25" customWidth="1"/>
    <col min="10759" max="11008" width="9" style="25"/>
    <col min="11009" max="11009" width="14" style="25" customWidth="1"/>
    <col min="11010" max="11010" width="19.5" style="25" customWidth="1"/>
    <col min="11011" max="11012" width="32.25" style="25" customWidth="1"/>
    <col min="11013" max="11013" width="35.875" style="25" customWidth="1"/>
    <col min="11014" max="11014" width="15.375" style="25" customWidth="1"/>
    <col min="11015" max="11264" width="9" style="25"/>
    <col min="11265" max="11265" width="14" style="25" customWidth="1"/>
    <col min="11266" max="11266" width="19.5" style="25" customWidth="1"/>
    <col min="11267" max="11268" width="32.25" style="25" customWidth="1"/>
    <col min="11269" max="11269" width="35.875" style="25" customWidth="1"/>
    <col min="11270" max="11270" width="15.375" style="25" customWidth="1"/>
    <col min="11271" max="11520" width="9" style="25"/>
    <col min="11521" max="11521" width="14" style="25" customWidth="1"/>
    <col min="11522" max="11522" width="19.5" style="25" customWidth="1"/>
    <col min="11523" max="11524" width="32.25" style="25" customWidth="1"/>
    <col min="11525" max="11525" width="35.875" style="25" customWidth="1"/>
    <col min="11526" max="11526" width="15.375" style="25" customWidth="1"/>
    <col min="11527" max="11776" width="9" style="25"/>
    <col min="11777" max="11777" width="14" style="25" customWidth="1"/>
    <col min="11778" max="11778" width="19.5" style="25" customWidth="1"/>
    <col min="11779" max="11780" width="32.25" style="25" customWidth="1"/>
    <col min="11781" max="11781" width="35.875" style="25" customWidth="1"/>
    <col min="11782" max="11782" width="15.375" style="25" customWidth="1"/>
    <col min="11783" max="12032" width="9" style="25"/>
    <col min="12033" max="12033" width="14" style="25" customWidth="1"/>
    <col min="12034" max="12034" width="19.5" style="25" customWidth="1"/>
    <col min="12035" max="12036" width="32.25" style="25" customWidth="1"/>
    <col min="12037" max="12037" width="35.875" style="25" customWidth="1"/>
    <col min="12038" max="12038" width="15.375" style="25" customWidth="1"/>
    <col min="12039" max="12288" width="9" style="25"/>
    <col min="12289" max="12289" width="14" style="25" customWidth="1"/>
    <col min="12290" max="12290" width="19.5" style="25" customWidth="1"/>
    <col min="12291" max="12292" width="32.25" style="25" customWidth="1"/>
    <col min="12293" max="12293" width="35.875" style="25" customWidth="1"/>
    <col min="12294" max="12294" width="15.375" style="25" customWidth="1"/>
    <col min="12295" max="12544" width="9" style="25"/>
    <col min="12545" max="12545" width="14" style="25" customWidth="1"/>
    <col min="12546" max="12546" width="19.5" style="25" customWidth="1"/>
    <col min="12547" max="12548" width="32.25" style="25" customWidth="1"/>
    <col min="12549" max="12549" width="35.875" style="25" customWidth="1"/>
    <col min="12550" max="12550" width="15.375" style="25" customWidth="1"/>
    <col min="12551" max="12800" width="9" style="25"/>
    <col min="12801" max="12801" width="14" style="25" customWidth="1"/>
    <col min="12802" max="12802" width="19.5" style="25" customWidth="1"/>
    <col min="12803" max="12804" width="32.25" style="25" customWidth="1"/>
    <col min="12805" max="12805" width="35.875" style="25" customWidth="1"/>
    <col min="12806" max="12806" width="15.375" style="25" customWidth="1"/>
    <col min="12807" max="13056" width="9" style="25"/>
    <col min="13057" max="13057" width="14" style="25" customWidth="1"/>
    <col min="13058" max="13058" width="19.5" style="25" customWidth="1"/>
    <col min="13059" max="13060" width="32.25" style="25" customWidth="1"/>
    <col min="13061" max="13061" width="35.875" style="25" customWidth="1"/>
    <col min="13062" max="13062" width="15.375" style="25" customWidth="1"/>
    <col min="13063" max="13312" width="9" style="25"/>
    <col min="13313" max="13313" width="14" style="25" customWidth="1"/>
    <col min="13314" max="13314" width="19.5" style="25" customWidth="1"/>
    <col min="13315" max="13316" width="32.25" style="25" customWidth="1"/>
    <col min="13317" max="13317" width="35.875" style="25" customWidth="1"/>
    <col min="13318" max="13318" width="15.375" style="25" customWidth="1"/>
    <col min="13319" max="13568" width="9" style="25"/>
    <col min="13569" max="13569" width="14" style="25" customWidth="1"/>
    <col min="13570" max="13570" width="19.5" style="25" customWidth="1"/>
    <col min="13571" max="13572" width="32.25" style="25" customWidth="1"/>
    <col min="13573" max="13573" width="35.875" style="25" customWidth="1"/>
    <col min="13574" max="13574" width="15.375" style="25" customWidth="1"/>
    <col min="13575" max="13824" width="9" style="25"/>
    <col min="13825" max="13825" width="14" style="25" customWidth="1"/>
    <col min="13826" max="13826" width="19.5" style="25" customWidth="1"/>
    <col min="13827" max="13828" width="32.25" style="25" customWidth="1"/>
    <col min="13829" max="13829" width="35.875" style="25" customWidth="1"/>
    <col min="13830" max="13830" width="15.375" style="25" customWidth="1"/>
    <col min="13831" max="14080" width="9" style="25"/>
    <col min="14081" max="14081" width="14" style="25" customWidth="1"/>
    <col min="14082" max="14082" width="19.5" style="25" customWidth="1"/>
    <col min="14083" max="14084" width="32.25" style="25" customWidth="1"/>
    <col min="14085" max="14085" width="35.875" style="25" customWidth="1"/>
    <col min="14086" max="14086" width="15.375" style="25" customWidth="1"/>
    <col min="14087" max="14336" width="9" style="25"/>
    <col min="14337" max="14337" width="14" style="25" customWidth="1"/>
    <col min="14338" max="14338" width="19.5" style="25" customWidth="1"/>
    <col min="14339" max="14340" width="32.25" style="25" customWidth="1"/>
    <col min="14341" max="14341" width="35.875" style="25" customWidth="1"/>
    <col min="14342" max="14342" width="15.375" style="25" customWidth="1"/>
    <col min="14343" max="14592" width="9" style="25"/>
    <col min="14593" max="14593" width="14" style="25" customWidth="1"/>
    <col min="14594" max="14594" width="19.5" style="25" customWidth="1"/>
    <col min="14595" max="14596" width="32.25" style="25" customWidth="1"/>
    <col min="14597" max="14597" width="35.875" style="25" customWidth="1"/>
    <col min="14598" max="14598" width="15.375" style="25" customWidth="1"/>
    <col min="14599" max="14848" width="9" style="25"/>
    <col min="14849" max="14849" width="14" style="25" customWidth="1"/>
    <col min="14850" max="14850" width="19.5" style="25" customWidth="1"/>
    <col min="14851" max="14852" width="32.25" style="25" customWidth="1"/>
    <col min="14853" max="14853" width="35.875" style="25" customWidth="1"/>
    <col min="14854" max="14854" width="15.375" style="25" customWidth="1"/>
    <col min="14855" max="15104" width="9" style="25"/>
    <col min="15105" max="15105" width="14" style="25" customWidth="1"/>
    <col min="15106" max="15106" width="19.5" style="25" customWidth="1"/>
    <col min="15107" max="15108" width="32.25" style="25" customWidth="1"/>
    <col min="15109" max="15109" width="35.875" style="25" customWidth="1"/>
    <col min="15110" max="15110" width="15.375" style="25" customWidth="1"/>
    <col min="15111" max="15360" width="9" style="25"/>
    <col min="15361" max="15361" width="14" style="25" customWidth="1"/>
    <col min="15362" max="15362" width="19.5" style="25" customWidth="1"/>
    <col min="15363" max="15364" width="32.25" style="25" customWidth="1"/>
    <col min="15365" max="15365" width="35.875" style="25" customWidth="1"/>
    <col min="15366" max="15366" width="15.375" style="25" customWidth="1"/>
    <col min="15367" max="15616" width="9" style="25"/>
    <col min="15617" max="15617" width="14" style="25" customWidth="1"/>
    <col min="15618" max="15618" width="19.5" style="25" customWidth="1"/>
    <col min="15619" max="15620" width="32.25" style="25" customWidth="1"/>
    <col min="15621" max="15621" width="35.875" style="25" customWidth="1"/>
    <col min="15622" max="15622" width="15.375" style="25" customWidth="1"/>
    <col min="15623" max="15872" width="9" style="25"/>
    <col min="15873" max="15873" width="14" style="25" customWidth="1"/>
    <col min="15874" max="15874" width="19.5" style="25" customWidth="1"/>
    <col min="15875" max="15876" width="32.25" style="25" customWidth="1"/>
    <col min="15877" max="15877" width="35.875" style="25" customWidth="1"/>
    <col min="15878" max="15878" width="15.375" style="25" customWidth="1"/>
    <col min="15879" max="16128" width="9" style="25"/>
    <col min="16129" max="16129" width="14" style="25" customWidth="1"/>
    <col min="16130" max="16130" width="19.5" style="25" customWidth="1"/>
    <col min="16131" max="16132" width="32.25" style="25" customWidth="1"/>
    <col min="16133" max="16133" width="35.875" style="25" customWidth="1"/>
    <col min="16134" max="16134" width="15.375" style="25" customWidth="1"/>
    <col min="16135" max="16384" width="9" style="25"/>
  </cols>
  <sheetData>
    <row r="1" spans="1:6" s="22" customFormat="1" ht="18.75" customHeight="1" x14ac:dyDescent="0.3">
      <c r="A1" s="56" t="s">
        <v>337</v>
      </c>
      <c r="B1" s="56"/>
      <c r="C1" s="56"/>
      <c r="D1" s="56"/>
      <c r="E1" s="56"/>
      <c r="F1" s="56"/>
    </row>
    <row r="2" spans="1:6" s="23" customFormat="1" ht="10.5" customHeight="1" x14ac:dyDescent="0.3">
      <c r="D2" s="24"/>
    </row>
    <row r="3" spans="1:6" ht="18.75" customHeight="1" thickBot="1" x14ac:dyDescent="0.35">
      <c r="A3" s="25" t="s">
        <v>389</v>
      </c>
    </row>
    <row r="4" spans="1:6" s="30" customFormat="1" ht="18.75" customHeight="1" thickBot="1" x14ac:dyDescent="0.35">
      <c r="A4" s="57"/>
      <c r="B4" s="58"/>
      <c r="C4" s="59"/>
      <c r="D4" s="27" t="s">
        <v>338</v>
      </c>
      <c r="E4" s="28" t="s">
        <v>339</v>
      </c>
      <c r="F4" s="29" t="s">
        <v>340</v>
      </c>
    </row>
    <row r="5" spans="1:6" ht="18.75" customHeight="1" x14ac:dyDescent="0.3">
      <c r="A5" s="60" t="s">
        <v>341</v>
      </c>
      <c r="B5" s="63" t="s">
        <v>342</v>
      </c>
      <c r="C5" s="31" t="s">
        <v>343</v>
      </c>
      <c r="D5" s="32">
        <f>공종별집계표!F14</f>
        <v>0</v>
      </c>
      <c r="E5" s="33"/>
      <c r="F5" s="34"/>
    </row>
    <row r="6" spans="1:6" ht="18.75" customHeight="1" x14ac:dyDescent="0.3">
      <c r="A6" s="61"/>
      <c r="B6" s="64"/>
      <c r="C6" s="35" t="s">
        <v>344</v>
      </c>
      <c r="D6" s="36">
        <v>0</v>
      </c>
      <c r="E6" s="37"/>
      <c r="F6" s="38"/>
    </row>
    <row r="7" spans="1:6" ht="18.75" customHeight="1" x14ac:dyDescent="0.3">
      <c r="A7" s="61"/>
      <c r="B7" s="65"/>
      <c r="C7" s="35" t="s">
        <v>345</v>
      </c>
      <c r="D7" s="36">
        <f>INT(SUM(D5:D6))</f>
        <v>0</v>
      </c>
      <c r="E7" s="37"/>
      <c r="F7" s="38"/>
    </row>
    <row r="8" spans="1:6" ht="18.75" customHeight="1" x14ac:dyDescent="0.3">
      <c r="A8" s="61"/>
      <c r="B8" s="66" t="s">
        <v>346</v>
      </c>
      <c r="C8" s="35" t="s">
        <v>347</v>
      </c>
      <c r="D8" s="36">
        <f>공종별집계표!H14</f>
        <v>0</v>
      </c>
      <c r="E8" s="37"/>
      <c r="F8" s="38"/>
    </row>
    <row r="9" spans="1:6" ht="18.75" customHeight="1" x14ac:dyDescent="0.3">
      <c r="A9" s="61"/>
      <c r="B9" s="64"/>
      <c r="C9" s="35" t="s">
        <v>348</v>
      </c>
      <c r="D9" s="36">
        <f>INT(SUM(D8)*12.6%)</f>
        <v>0</v>
      </c>
      <c r="E9" s="37" t="s">
        <v>349</v>
      </c>
      <c r="F9" s="38"/>
    </row>
    <row r="10" spans="1:6" ht="18.75" customHeight="1" x14ac:dyDescent="0.3">
      <c r="A10" s="61"/>
      <c r="B10" s="65"/>
      <c r="C10" s="35" t="s">
        <v>350</v>
      </c>
      <c r="D10" s="36">
        <f>SUM(D8:D9)</f>
        <v>0</v>
      </c>
      <c r="E10" s="37"/>
      <c r="F10" s="38"/>
    </row>
    <row r="11" spans="1:6" ht="18.75" customHeight="1" x14ac:dyDescent="0.3">
      <c r="A11" s="61"/>
      <c r="B11" s="66" t="s">
        <v>351</v>
      </c>
      <c r="C11" s="35" t="s">
        <v>352</v>
      </c>
      <c r="D11" s="36">
        <f>공종별집계표!J14</f>
        <v>0</v>
      </c>
      <c r="E11" s="37"/>
      <c r="F11" s="38"/>
    </row>
    <row r="12" spans="1:6" ht="18.75" customHeight="1" x14ac:dyDescent="0.3">
      <c r="A12" s="61"/>
      <c r="B12" s="64"/>
      <c r="C12" s="35" t="s">
        <v>353</v>
      </c>
      <c r="D12" s="36">
        <f>INT(SUM(D10)*3.56%)</f>
        <v>0</v>
      </c>
      <c r="E12" s="37" t="s">
        <v>354</v>
      </c>
      <c r="F12" s="38"/>
    </row>
    <row r="13" spans="1:6" ht="18.75" customHeight="1" x14ac:dyDescent="0.3">
      <c r="A13" s="61"/>
      <c r="B13" s="64"/>
      <c r="C13" s="35" t="s">
        <v>355</v>
      </c>
      <c r="D13" s="36">
        <f>INT(SUM(D10)*1.01%)</f>
        <v>0</v>
      </c>
      <c r="E13" s="37" t="s">
        <v>356</v>
      </c>
      <c r="F13" s="38"/>
    </row>
    <row r="14" spans="1:6" ht="18.75" customHeight="1" x14ac:dyDescent="0.3">
      <c r="A14" s="61"/>
      <c r="B14" s="64"/>
      <c r="C14" s="35" t="s">
        <v>357</v>
      </c>
      <c r="D14" s="36">
        <f>INT(SUM(D8)*3.545%)</f>
        <v>0</v>
      </c>
      <c r="E14" s="37" t="s">
        <v>358</v>
      </c>
      <c r="F14" s="38"/>
    </row>
    <row r="15" spans="1:6" ht="18.75" customHeight="1" x14ac:dyDescent="0.3">
      <c r="A15" s="61"/>
      <c r="B15" s="64"/>
      <c r="C15" s="35" t="s">
        <v>359</v>
      </c>
      <c r="D15" s="36">
        <f>INT(D14*12.95%)</f>
        <v>0</v>
      </c>
      <c r="E15" s="37" t="s">
        <v>360</v>
      </c>
      <c r="F15" s="38"/>
    </row>
    <row r="16" spans="1:6" ht="18.75" customHeight="1" x14ac:dyDescent="0.3">
      <c r="A16" s="61"/>
      <c r="B16" s="64"/>
      <c r="C16" s="35" t="s">
        <v>361</v>
      </c>
      <c r="D16" s="36">
        <f>INT(SUM(D8)*4.5%)</f>
        <v>0</v>
      </c>
      <c r="E16" s="37" t="s">
        <v>362</v>
      </c>
      <c r="F16" s="38"/>
    </row>
    <row r="17" spans="1:9" ht="18.75" customHeight="1" x14ac:dyDescent="0.3">
      <c r="A17" s="61"/>
      <c r="B17" s="64"/>
      <c r="C17" s="35" t="s">
        <v>363</v>
      </c>
      <c r="D17" s="36">
        <f>INT(D8*2.3%)</f>
        <v>0</v>
      </c>
      <c r="E17" s="37" t="s">
        <v>364</v>
      </c>
      <c r="F17" s="38"/>
    </row>
    <row r="18" spans="1:9" ht="18.75" customHeight="1" x14ac:dyDescent="0.3">
      <c r="A18" s="61"/>
      <c r="B18" s="64"/>
      <c r="C18" s="35" t="s">
        <v>365</v>
      </c>
      <c r="D18" s="36">
        <f>MIN(H18,I18)</f>
        <v>0</v>
      </c>
      <c r="E18" s="37" t="s">
        <v>366</v>
      </c>
      <c r="F18" s="38"/>
      <c r="H18" s="36">
        <f>INT(SUM(D5+D8+1.1)*2.93%)</f>
        <v>0</v>
      </c>
      <c r="I18" s="36">
        <f>INT(SUM(D5+D8)*2.93%)*1.2</f>
        <v>0</v>
      </c>
    </row>
    <row r="19" spans="1:9" ht="18.75" customHeight="1" x14ac:dyDescent="0.3">
      <c r="A19" s="61"/>
      <c r="B19" s="64"/>
      <c r="C19" s="35" t="s">
        <v>367</v>
      </c>
      <c r="D19" s="36">
        <f>INT(SUM(D10+D7)*5.2%)</f>
        <v>0</v>
      </c>
      <c r="E19" s="37" t="s">
        <v>368</v>
      </c>
      <c r="F19" s="38"/>
    </row>
    <row r="20" spans="1:9" ht="18.75" customHeight="1" x14ac:dyDescent="0.3">
      <c r="A20" s="61"/>
      <c r="B20" s="64"/>
      <c r="C20" s="35" t="s">
        <v>369</v>
      </c>
      <c r="D20" s="36">
        <f>INT(SUM(D5+D8+D11)*0.3%)</f>
        <v>0</v>
      </c>
      <c r="E20" s="37" t="s">
        <v>370</v>
      </c>
      <c r="F20" s="38"/>
    </row>
    <row r="21" spans="1:9" ht="18.75" customHeight="1" x14ac:dyDescent="0.3">
      <c r="A21" s="61"/>
      <c r="B21" s="64"/>
      <c r="C21" s="39" t="s">
        <v>371</v>
      </c>
      <c r="D21" s="36">
        <f>INT(SUM(D5+D8+D11)*0%)*0</f>
        <v>0</v>
      </c>
      <c r="E21" s="37" t="s">
        <v>372</v>
      </c>
      <c r="F21" s="40" t="s">
        <v>373</v>
      </c>
    </row>
    <row r="22" spans="1:9" ht="18.75" customHeight="1" x14ac:dyDescent="0.3">
      <c r="A22" s="61"/>
      <c r="B22" s="64"/>
      <c r="C22" s="39" t="s">
        <v>374</v>
      </c>
      <c r="D22" s="36">
        <f>INT(SUM(D5+D8+D11)*0.32%)</f>
        <v>0</v>
      </c>
      <c r="E22" s="37" t="s">
        <v>375</v>
      </c>
      <c r="F22" s="40" t="s">
        <v>376</v>
      </c>
    </row>
    <row r="23" spans="1:9" ht="18.75" customHeight="1" x14ac:dyDescent="0.3">
      <c r="A23" s="62"/>
      <c r="B23" s="65"/>
      <c r="C23" s="41" t="s">
        <v>377</v>
      </c>
      <c r="D23" s="36">
        <f>INT(SUM(D11:D22))</f>
        <v>0</v>
      </c>
      <c r="E23" s="37"/>
      <c r="F23" s="38"/>
    </row>
    <row r="24" spans="1:9" ht="18.75" customHeight="1" x14ac:dyDescent="0.3">
      <c r="A24" s="52" t="s">
        <v>378</v>
      </c>
      <c r="B24" s="53"/>
      <c r="C24" s="53"/>
      <c r="D24" s="36">
        <f>SUM(D23,D10,D7)</f>
        <v>0</v>
      </c>
      <c r="E24" s="37"/>
      <c r="F24" s="38"/>
    </row>
    <row r="25" spans="1:9" ht="18.75" customHeight="1" x14ac:dyDescent="0.3">
      <c r="A25" s="52" t="s">
        <v>379</v>
      </c>
      <c r="B25" s="53"/>
      <c r="C25" s="53"/>
      <c r="D25" s="36">
        <f>INT(SUM(D24)*6%)</f>
        <v>0</v>
      </c>
      <c r="E25" s="37" t="s">
        <v>380</v>
      </c>
      <c r="F25" s="38"/>
    </row>
    <row r="26" spans="1:9" ht="18.75" customHeight="1" x14ac:dyDescent="0.3">
      <c r="A26" s="52" t="s">
        <v>381</v>
      </c>
      <c r="B26" s="53"/>
      <c r="C26" s="53"/>
      <c r="D26" s="36">
        <f>INT((SUM(D10+D23+D25))*15%)</f>
        <v>0</v>
      </c>
      <c r="E26" s="37" t="s">
        <v>382</v>
      </c>
      <c r="F26" s="38"/>
    </row>
    <row r="27" spans="1:9" ht="18.75" customHeight="1" x14ac:dyDescent="0.3">
      <c r="A27" s="54" t="s">
        <v>383</v>
      </c>
      <c r="B27" s="55"/>
      <c r="C27" s="55"/>
      <c r="D27" s="36">
        <f>공종별집계표!L13</f>
        <v>0</v>
      </c>
      <c r="E27" s="37"/>
      <c r="F27" s="38"/>
    </row>
    <row r="28" spans="1:9" ht="18.75" customHeight="1" x14ac:dyDescent="0.3">
      <c r="A28" s="52" t="s">
        <v>384</v>
      </c>
      <c r="B28" s="53"/>
      <c r="C28" s="53"/>
      <c r="D28" s="36">
        <f>INT(SUM(D24:D27))</f>
        <v>0</v>
      </c>
      <c r="E28" s="37"/>
      <c r="F28" s="38"/>
    </row>
    <row r="29" spans="1:9" ht="18.75" customHeight="1" x14ac:dyDescent="0.3">
      <c r="A29" s="52" t="s">
        <v>385</v>
      </c>
      <c r="B29" s="53"/>
      <c r="C29" s="53"/>
      <c r="D29" s="36">
        <f>INT((D28)*10%)</f>
        <v>0</v>
      </c>
      <c r="E29" s="37" t="s">
        <v>386</v>
      </c>
      <c r="F29" s="38"/>
    </row>
    <row r="30" spans="1:9" ht="18.75" customHeight="1" thickBot="1" x14ac:dyDescent="0.35">
      <c r="A30" s="49" t="s">
        <v>387</v>
      </c>
      <c r="B30" s="50"/>
      <c r="C30" s="51"/>
      <c r="D30" s="42">
        <f>INT(ROUNDDOWN(SUM(D28:D29),-3))</f>
        <v>0</v>
      </c>
      <c r="E30" s="43"/>
      <c r="F30" s="44"/>
    </row>
    <row r="32" spans="1:9" x14ac:dyDescent="0.3">
      <c r="D32" s="45"/>
    </row>
  </sheetData>
  <mergeCells count="13">
    <mergeCell ref="A1:F1"/>
    <mergeCell ref="A4:C4"/>
    <mergeCell ref="A5:A23"/>
    <mergeCell ref="B5:B7"/>
    <mergeCell ref="B8:B10"/>
    <mergeCell ref="B11:B23"/>
    <mergeCell ref="A30:C30"/>
    <mergeCell ref="A24:C24"/>
    <mergeCell ref="A25:C25"/>
    <mergeCell ref="A26:C26"/>
    <mergeCell ref="A27:C27"/>
    <mergeCell ref="A28:C28"/>
    <mergeCell ref="A29:C29"/>
  </mergeCells>
  <phoneticPr fontId="1" type="noConversion"/>
  <pageMargins left="0.65" right="0.4" top="0.7" bottom="0.32" header="0.23" footer="0.3"/>
  <pageSetup paperSize="9" scale="8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workbookViewId="0">
      <selection activeCell="E13" sqref="E13"/>
    </sheetView>
  </sheetViews>
  <sheetFormatPr defaultRowHeight="16.5" x14ac:dyDescent="0.3"/>
  <cols>
    <col min="1" max="1" width="45.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20" ht="30" customHeight="1" x14ac:dyDescent="0.3">
      <c r="A2" s="71" t="s">
        <v>388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20" ht="30" customHeight="1" x14ac:dyDescent="0.3">
      <c r="A3" s="68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68"/>
      <c r="G3" s="68" t="s">
        <v>8</v>
      </c>
      <c r="H3" s="68"/>
      <c r="I3" s="68" t="s">
        <v>9</v>
      </c>
      <c r="J3" s="68"/>
      <c r="K3" s="68" t="s">
        <v>10</v>
      </c>
      <c r="L3" s="68"/>
      <c r="M3" s="68" t="s">
        <v>11</v>
      </c>
      <c r="N3" s="67" t="s">
        <v>12</v>
      </c>
      <c r="O3" s="67" t="s">
        <v>13</v>
      </c>
      <c r="P3" s="67" t="s">
        <v>14</v>
      </c>
      <c r="Q3" s="67" t="s">
        <v>15</v>
      </c>
      <c r="R3" s="67" t="s">
        <v>16</v>
      </c>
      <c r="S3" s="67" t="s">
        <v>17</v>
      </c>
      <c r="T3" s="67" t="s">
        <v>18</v>
      </c>
    </row>
    <row r="4" spans="1:20" ht="30" customHeight="1" x14ac:dyDescent="0.3">
      <c r="A4" s="69"/>
      <c r="B4" s="69"/>
      <c r="C4" s="69"/>
      <c r="D4" s="69"/>
      <c r="E4" s="9" t="s">
        <v>6</v>
      </c>
      <c r="F4" s="9" t="s">
        <v>7</v>
      </c>
      <c r="G4" s="9" t="s">
        <v>6</v>
      </c>
      <c r="H4" s="9" t="s">
        <v>7</v>
      </c>
      <c r="I4" s="9" t="s">
        <v>6</v>
      </c>
      <c r="J4" s="9" t="s">
        <v>7</v>
      </c>
      <c r="K4" s="9" t="s">
        <v>6</v>
      </c>
      <c r="L4" s="9" t="s">
        <v>7</v>
      </c>
      <c r="M4" s="69"/>
      <c r="N4" s="67"/>
      <c r="O4" s="67"/>
      <c r="P4" s="67"/>
      <c r="Q4" s="67"/>
      <c r="R4" s="67"/>
      <c r="S4" s="67"/>
      <c r="T4" s="67"/>
    </row>
    <row r="5" spans="1:20" ht="30" customHeight="1" x14ac:dyDescent="0.3">
      <c r="A5" s="10" t="s">
        <v>390</v>
      </c>
      <c r="B5" s="10" t="s">
        <v>50</v>
      </c>
      <c r="C5" s="10" t="s">
        <v>50</v>
      </c>
      <c r="D5" s="11">
        <v>1</v>
      </c>
      <c r="E5" s="12">
        <f>F6</f>
        <v>0</v>
      </c>
      <c r="F5" s="12">
        <f t="shared" ref="F5:F13" si="0">E5*D5</f>
        <v>0</v>
      </c>
      <c r="G5" s="12">
        <f>H6</f>
        <v>0</v>
      </c>
      <c r="H5" s="12">
        <f t="shared" ref="H5:H13" si="1">G5*D5</f>
        <v>0</v>
      </c>
      <c r="I5" s="12">
        <f>J6</f>
        <v>0</v>
      </c>
      <c r="J5" s="12">
        <f t="shared" ref="J5:J13" si="2">I5*D5</f>
        <v>0</v>
      </c>
      <c r="K5" s="12">
        <f t="shared" ref="K5:K13" si="3">E5+G5+I5</f>
        <v>0</v>
      </c>
      <c r="L5" s="12">
        <f t="shared" ref="L5:L13" si="4">F5+H5+J5</f>
        <v>0</v>
      </c>
      <c r="M5" s="10" t="s">
        <v>50</v>
      </c>
      <c r="N5" s="2" t="s">
        <v>51</v>
      </c>
      <c r="O5" s="2" t="s">
        <v>50</v>
      </c>
      <c r="P5" s="2" t="s">
        <v>50</v>
      </c>
      <c r="Q5" s="2" t="s">
        <v>50</v>
      </c>
      <c r="R5" s="3">
        <v>1</v>
      </c>
      <c r="S5" s="2" t="s">
        <v>50</v>
      </c>
      <c r="T5" s="6"/>
    </row>
    <row r="6" spans="1:20" ht="30" customHeight="1" x14ac:dyDescent="0.3">
      <c r="A6" s="10" t="s">
        <v>391</v>
      </c>
      <c r="B6" s="10" t="s">
        <v>50</v>
      </c>
      <c r="C6" s="10" t="s">
        <v>50</v>
      </c>
      <c r="D6" s="11">
        <v>1</v>
      </c>
      <c r="E6" s="12">
        <f>F7+F8+F9+F10+F11+F12</f>
        <v>0</v>
      </c>
      <c r="F6" s="12">
        <f t="shared" si="0"/>
        <v>0</v>
      </c>
      <c r="G6" s="12">
        <f>H7+H8+H9+H10+H11+H12</f>
        <v>0</v>
      </c>
      <c r="H6" s="12">
        <f t="shared" si="1"/>
        <v>0</v>
      </c>
      <c r="I6" s="12">
        <f>J7+J8+J9+J10+J11+J12</f>
        <v>0</v>
      </c>
      <c r="J6" s="12">
        <f t="shared" si="2"/>
        <v>0</v>
      </c>
      <c r="K6" s="12">
        <f t="shared" si="3"/>
        <v>0</v>
      </c>
      <c r="L6" s="12">
        <f t="shared" si="4"/>
        <v>0</v>
      </c>
      <c r="M6" s="10" t="s">
        <v>50</v>
      </c>
      <c r="N6" s="2" t="s">
        <v>52</v>
      </c>
      <c r="O6" s="2" t="s">
        <v>50</v>
      </c>
      <c r="P6" s="2" t="s">
        <v>51</v>
      </c>
      <c r="Q6" s="2" t="s">
        <v>50</v>
      </c>
      <c r="R6" s="3">
        <v>2</v>
      </c>
      <c r="S6" s="2" t="s">
        <v>50</v>
      </c>
      <c r="T6" s="6"/>
    </row>
    <row r="7" spans="1:20" ht="30" customHeight="1" x14ac:dyDescent="0.3">
      <c r="A7" s="10" t="s">
        <v>53</v>
      </c>
      <c r="B7" s="10" t="s">
        <v>50</v>
      </c>
      <c r="C7" s="10" t="s">
        <v>50</v>
      </c>
      <c r="D7" s="11">
        <v>1</v>
      </c>
      <c r="E7" s="12">
        <f>공종별내역서!F9</f>
        <v>0</v>
      </c>
      <c r="F7" s="12">
        <f t="shared" si="0"/>
        <v>0</v>
      </c>
      <c r="G7" s="12">
        <f>공종별내역서!H9</f>
        <v>0</v>
      </c>
      <c r="H7" s="12">
        <f t="shared" si="1"/>
        <v>0</v>
      </c>
      <c r="I7" s="12">
        <f>공종별내역서!J9</f>
        <v>0</v>
      </c>
      <c r="J7" s="12">
        <f t="shared" si="2"/>
        <v>0</v>
      </c>
      <c r="K7" s="12">
        <f t="shared" si="3"/>
        <v>0</v>
      </c>
      <c r="L7" s="12">
        <f t="shared" si="4"/>
        <v>0</v>
      </c>
      <c r="M7" s="10" t="s">
        <v>50</v>
      </c>
      <c r="N7" s="2" t="s">
        <v>54</v>
      </c>
      <c r="O7" s="2" t="s">
        <v>50</v>
      </c>
      <c r="P7" s="2" t="s">
        <v>52</v>
      </c>
      <c r="Q7" s="2" t="s">
        <v>50</v>
      </c>
      <c r="R7" s="3">
        <v>3</v>
      </c>
      <c r="S7" s="2" t="s">
        <v>50</v>
      </c>
      <c r="T7" s="6"/>
    </row>
    <row r="8" spans="1:20" ht="30" customHeight="1" x14ac:dyDescent="0.3">
      <c r="A8" s="10" t="s">
        <v>77</v>
      </c>
      <c r="B8" s="10" t="s">
        <v>50</v>
      </c>
      <c r="C8" s="10" t="s">
        <v>50</v>
      </c>
      <c r="D8" s="11">
        <v>1</v>
      </c>
      <c r="E8" s="12">
        <f>공종별내역서!F15</f>
        <v>0</v>
      </c>
      <c r="F8" s="12">
        <f t="shared" si="0"/>
        <v>0</v>
      </c>
      <c r="G8" s="12">
        <f>공종별내역서!H15</f>
        <v>0</v>
      </c>
      <c r="H8" s="12">
        <f t="shared" si="1"/>
        <v>0</v>
      </c>
      <c r="I8" s="12">
        <f>공종별내역서!J15</f>
        <v>0</v>
      </c>
      <c r="J8" s="12">
        <f t="shared" si="2"/>
        <v>0</v>
      </c>
      <c r="K8" s="12">
        <f t="shared" si="3"/>
        <v>0</v>
      </c>
      <c r="L8" s="12">
        <f t="shared" si="4"/>
        <v>0</v>
      </c>
      <c r="M8" s="10" t="s">
        <v>50</v>
      </c>
      <c r="N8" s="2" t="s">
        <v>78</v>
      </c>
      <c r="O8" s="2" t="s">
        <v>50</v>
      </c>
      <c r="P8" s="2" t="s">
        <v>52</v>
      </c>
      <c r="Q8" s="2" t="s">
        <v>50</v>
      </c>
      <c r="R8" s="3">
        <v>3</v>
      </c>
      <c r="S8" s="2" t="s">
        <v>50</v>
      </c>
      <c r="T8" s="6"/>
    </row>
    <row r="9" spans="1:20" ht="30" customHeight="1" x14ac:dyDescent="0.3">
      <c r="A9" s="10" t="s">
        <v>95</v>
      </c>
      <c r="B9" s="10" t="s">
        <v>50</v>
      </c>
      <c r="C9" s="10" t="s">
        <v>50</v>
      </c>
      <c r="D9" s="11">
        <v>1</v>
      </c>
      <c r="E9" s="12">
        <f>공종별내역서!F18</f>
        <v>0</v>
      </c>
      <c r="F9" s="12">
        <f t="shared" si="0"/>
        <v>0</v>
      </c>
      <c r="G9" s="12">
        <f>공종별내역서!H18</f>
        <v>0</v>
      </c>
      <c r="H9" s="12">
        <f t="shared" si="1"/>
        <v>0</v>
      </c>
      <c r="I9" s="12">
        <f>공종별내역서!J18</f>
        <v>0</v>
      </c>
      <c r="J9" s="12">
        <f t="shared" si="2"/>
        <v>0</v>
      </c>
      <c r="K9" s="12">
        <f t="shared" si="3"/>
        <v>0</v>
      </c>
      <c r="L9" s="12">
        <f t="shared" si="4"/>
        <v>0</v>
      </c>
      <c r="M9" s="10" t="s">
        <v>50</v>
      </c>
      <c r="N9" s="2" t="s">
        <v>96</v>
      </c>
      <c r="O9" s="2" t="s">
        <v>50</v>
      </c>
      <c r="P9" s="2" t="s">
        <v>52</v>
      </c>
      <c r="Q9" s="2" t="s">
        <v>50</v>
      </c>
      <c r="R9" s="3">
        <v>3</v>
      </c>
      <c r="S9" s="2" t="s">
        <v>50</v>
      </c>
      <c r="T9" s="6"/>
    </row>
    <row r="10" spans="1:20" ht="30" customHeight="1" x14ac:dyDescent="0.3">
      <c r="A10" s="10" t="s">
        <v>102</v>
      </c>
      <c r="B10" s="10" t="s">
        <v>50</v>
      </c>
      <c r="C10" s="10" t="s">
        <v>50</v>
      </c>
      <c r="D10" s="11">
        <v>1</v>
      </c>
      <c r="E10" s="12">
        <f>공종별내역서!F25</f>
        <v>0</v>
      </c>
      <c r="F10" s="12">
        <f t="shared" si="0"/>
        <v>0</v>
      </c>
      <c r="G10" s="12">
        <f>공종별내역서!H25</f>
        <v>0</v>
      </c>
      <c r="H10" s="12">
        <f t="shared" si="1"/>
        <v>0</v>
      </c>
      <c r="I10" s="12">
        <f>공종별내역서!J25</f>
        <v>0</v>
      </c>
      <c r="J10" s="12">
        <f t="shared" si="2"/>
        <v>0</v>
      </c>
      <c r="K10" s="12">
        <f t="shared" si="3"/>
        <v>0</v>
      </c>
      <c r="L10" s="12">
        <f t="shared" si="4"/>
        <v>0</v>
      </c>
      <c r="M10" s="10" t="s">
        <v>50</v>
      </c>
      <c r="N10" s="2" t="s">
        <v>103</v>
      </c>
      <c r="O10" s="2" t="s">
        <v>50</v>
      </c>
      <c r="P10" s="2" t="s">
        <v>52</v>
      </c>
      <c r="Q10" s="2" t="s">
        <v>50</v>
      </c>
      <c r="R10" s="3">
        <v>3</v>
      </c>
      <c r="S10" s="2" t="s">
        <v>50</v>
      </c>
      <c r="T10" s="6"/>
    </row>
    <row r="11" spans="1:20" ht="30" customHeight="1" x14ac:dyDescent="0.3">
      <c r="A11" s="10" t="s">
        <v>125</v>
      </c>
      <c r="B11" s="10" t="s">
        <v>50</v>
      </c>
      <c r="C11" s="10" t="s">
        <v>50</v>
      </c>
      <c r="D11" s="11">
        <v>1</v>
      </c>
      <c r="E11" s="12">
        <f>공종별내역서!F32</f>
        <v>0</v>
      </c>
      <c r="F11" s="12">
        <f t="shared" si="0"/>
        <v>0</v>
      </c>
      <c r="G11" s="12">
        <f>공종별내역서!H32</f>
        <v>0</v>
      </c>
      <c r="H11" s="12">
        <f t="shared" si="1"/>
        <v>0</v>
      </c>
      <c r="I11" s="12">
        <f>공종별내역서!J32</f>
        <v>0</v>
      </c>
      <c r="J11" s="12">
        <f t="shared" si="2"/>
        <v>0</v>
      </c>
      <c r="K11" s="12">
        <f t="shared" si="3"/>
        <v>0</v>
      </c>
      <c r="L11" s="12">
        <f t="shared" si="4"/>
        <v>0</v>
      </c>
      <c r="M11" s="10" t="s">
        <v>50</v>
      </c>
      <c r="N11" s="2" t="s">
        <v>126</v>
      </c>
      <c r="O11" s="2" t="s">
        <v>50</v>
      </c>
      <c r="P11" s="2" t="s">
        <v>52</v>
      </c>
      <c r="Q11" s="2" t="s">
        <v>50</v>
      </c>
      <c r="R11" s="3">
        <v>3</v>
      </c>
      <c r="S11" s="2" t="s">
        <v>50</v>
      </c>
      <c r="T11" s="6"/>
    </row>
    <row r="12" spans="1:20" ht="30" customHeight="1" x14ac:dyDescent="0.3">
      <c r="A12" s="10" t="s">
        <v>143</v>
      </c>
      <c r="B12" s="10" t="s">
        <v>50</v>
      </c>
      <c r="C12" s="10" t="s">
        <v>50</v>
      </c>
      <c r="D12" s="11">
        <v>1</v>
      </c>
      <c r="E12" s="12">
        <f>공종별내역서!F37</f>
        <v>0</v>
      </c>
      <c r="F12" s="12">
        <f t="shared" si="0"/>
        <v>0</v>
      </c>
      <c r="G12" s="12">
        <f>공종별내역서!H37</f>
        <v>0</v>
      </c>
      <c r="H12" s="12">
        <f t="shared" si="1"/>
        <v>0</v>
      </c>
      <c r="I12" s="12">
        <f>공종별내역서!J37</f>
        <v>0</v>
      </c>
      <c r="J12" s="12">
        <f t="shared" si="2"/>
        <v>0</v>
      </c>
      <c r="K12" s="12">
        <f t="shared" si="3"/>
        <v>0</v>
      </c>
      <c r="L12" s="12">
        <f t="shared" si="4"/>
        <v>0</v>
      </c>
      <c r="M12" s="10" t="s">
        <v>50</v>
      </c>
      <c r="N12" s="2" t="s">
        <v>144</v>
      </c>
      <c r="O12" s="2" t="s">
        <v>50</v>
      </c>
      <c r="P12" s="2" t="s">
        <v>52</v>
      </c>
      <c r="Q12" s="2" t="s">
        <v>50</v>
      </c>
      <c r="R12" s="3">
        <v>3</v>
      </c>
      <c r="S12" s="2" t="s">
        <v>50</v>
      </c>
      <c r="T12" s="6"/>
    </row>
    <row r="13" spans="1:20" ht="30" customHeight="1" x14ac:dyDescent="0.3">
      <c r="A13" s="46" t="s">
        <v>392</v>
      </c>
      <c r="B13" s="10" t="s">
        <v>50</v>
      </c>
      <c r="C13" s="10" t="s">
        <v>50</v>
      </c>
      <c r="D13" s="11">
        <v>1</v>
      </c>
      <c r="E13" s="12">
        <f>공종별내역서!F42</f>
        <v>0</v>
      </c>
      <c r="F13" s="12">
        <f t="shared" si="0"/>
        <v>0</v>
      </c>
      <c r="G13" s="12">
        <f>공종별내역서!H42</f>
        <v>0</v>
      </c>
      <c r="H13" s="12">
        <f t="shared" si="1"/>
        <v>0</v>
      </c>
      <c r="I13" s="12">
        <f>공종별내역서!J42</f>
        <v>0</v>
      </c>
      <c r="J13" s="12">
        <f t="shared" si="2"/>
        <v>0</v>
      </c>
      <c r="K13" s="12">
        <f t="shared" si="3"/>
        <v>0</v>
      </c>
      <c r="L13" s="12">
        <f t="shared" si="4"/>
        <v>0</v>
      </c>
      <c r="M13" s="10" t="s">
        <v>50</v>
      </c>
      <c r="N13" s="2" t="s">
        <v>158</v>
      </c>
      <c r="O13" s="2" t="s">
        <v>50</v>
      </c>
      <c r="P13" s="2" t="s">
        <v>50</v>
      </c>
      <c r="Q13" s="2" t="s">
        <v>159</v>
      </c>
      <c r="R13" s="3">
        <v>3</v>
      </c>
      <c r="S13" s="2" t="s">
        <v>50</v>
      </c>
      <c r="T13" s="6">
        <f>L13*1</f>
        <v>0</v>
      </c>
    </row>
    <row r="14" spans="1:20" ht="30" customHeight="1" x14ac:dyDescent="0.3">
      <c r="A14" s="10" t="s">
        <v>75</v>
      </c>
      <c r="B14" s="11"/>
      <c r="C14" s="11"/>
      <c r="D14" s="11"/>
      <c r="E14" s="11"/>
      <c r="F14" s="12">
        <f>F5</f>
        <v>0</v>
      </c>
      <c r="G14" s="11"/>
      <c r="H14" s="12">
        <f>H5</f>
        <v>0</v>
      </c>
      <c r="I14" s="11"/>
      <c r="J14" s="12">
        <f>J5</f>
        <v>0</v>
      </c>
      <c r="K14" s="11"/>
      <c r="L14" s="12">
        <f>L5</f>
        <v>0</v>
      </c>
      <c r="M14" s="11"/>
      <c r="T14" s="5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2"/>
  <sheetViews>
    <sheetView workbookViewId="0">
      <selection sqref="A1:M1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71" t="s">
        <v>388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48" ht="30" customHeight="1" x14ac:dyDescent="0.3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/>
      <c r="G2" s="68" t="s">
        <v>8</v>
      </c>
      <c r="H2" s="68"/>
      <c r="I2" s="68" t="s">
        <v>9</v>
      </c>
      <c r="J2" s="68"/>
      <c r="K2" s="68" t="s">
        <v>10</v>
      </c>
      <c r="L2" s="68"/>
      <c r="M2" s="68" t="s">
        <v>11</v>
      </c>
      <c r="N2" s="67" t="s">
        <v>19</v>
      </c>
      <c r="O2" s="67" t="s">
        <v>13</v>
      </c>
      <c r="P2" s="67" t="s">
        <v>20</v>
      </c>
      <c r="Q2" s="67" t="s">
        <v>12</v>
      </c>
      <c r="R2" s="67" t="s">
        <v>21</v>
      </c>
      <c r="S2" s="67" t="s">
        <v>22</v>
      </c>
      <c r="T2" s="67" t="s">
        <v>23</v>
      </c>
      <c r="U2" s="67" t="s">
        <v>24</v>
      </c>
      <c r="V2" s="67" t="s">
        <v>25</v>
      </c>
      <c r="W2" s="67" t="s">
        <v>26</v>
      </c>
      <c r="X2" s="67" t="s">
        <v>27</v>
      </c>
      <c r="Y2" s="67" t="s">
        <v>28</v>
      </c>
      <c r="Z2" s="67" t="s">
        <v>29</v>
      </c>
      <c r="AA2" s="67" t="s">
        <v>30</v>
      </c>
      <c r="AB2" s="67" t="s">
        <v>31</v>
      </c>
      <c r="AC2" s="67" t="s">
        <v>32</v>
      </c>
      <c r="AD2" s="67" t="s">
        <v>33</v>
      </c>
      <c r="AE2" s="67" t="s">
        <v>34</v>
      </c>
      <c r="AF2" s="67" t="s">
        <v>35</v>
      </c>
      <c r="AG2" s="67" t="s">
        <v>36</v>
      </c>
      <c r="AH2" s="67" t="s">
        <v>37</v>
      </c>
      <c r="AI2" s="67" t="s">
        <v>38</v>
      </c>
      <c r="AJ2" s="67" t="s">
        <v>39</v>
      </c>
      <c r="AK2" s="67" t="s">
        <v>40</v>
      </c>
      <c r="AL2" s="67" t="s">
        <v>41</v>
      </c>
      <c r="AM2" s="67" t="s">
        <v>42</v>
      </c>
      <c r="AN2" s="67" t="s">
        <v>43</v>
      </c>
      <c r="AO2" s="67" t="s">
        <v>44</v>
      </c>
      <c r="AP2" s="67" t="s">
        <v>45</v>
      </c>
      <c r="AQ2" s="67" t="s">
        <v>46</v>
      </c>
      <c r="AR2" s="67" t="s">
        <v>47</v>
      </c>
      <c r="AS2" s="67" t="s">
        <v>15</v>
      </c>
      <c r="AT2" s="67" t="s">
        <v>16</v>
      </c>
      <c r="AU2" s="67" t="s">
        <v>48</v>
      </c>
      <c r="AV2" s="67" t="s">
        <v>49</v>
      </c>
    </row>
    <row r="3" spans="1:48" ht="30" customHeight="1" x14ac:dyDescent="0.3">
      <c r="A3" s="68"/>
      <c r="B3" s="68"/>
      <c r="C3" s="68"/>
      <c r="D3" s="68"/>
      <c r="E3" s="4" t="s">
        <v>6</v>
      </c>
      <c r="F3" s="4" t="s">
        <v>7</v>
      </c>
      <c r="G3" s="4" t="s">
        <v>6</v>
      </c>
      <c r="H3" s="4" t="s">
        <v>7</v>
      </c>
      <c r="I3" s="4" t="s">
        <v>6</v>
      </c>
      <c r="J3" s="4" t="s">
        <v>7</v>
      </c>
      <c r="K3" s="4" t="s">
        <v>6</v>
      </c>
      <c r="L3" s="4" t="s">
        <v>7</v>
      </c>
      <c r="M3" s="68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</row>
    <row r="4" spans="1:48" ht="30" customHeight="1" x14ac:dyDescent="0.3">
      <c r="A4" s="47" t="s">
        <v>53</v>
      </c>
      <c r="B4" s="13" t="s">
        <v>50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3"/>
      <c r="O4" s="3"/>
      <c r="P4" s="3"/>
      <c r="Q4" s="2" t="s">
        <v>54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 x14ac:dyDescent="0.3">
      <c r="A5" s="13" t="s">
        <v>55</v>
      </c>
      <c r="B5" s="13" t="s">
        <v>56</v>
      </c>
      <c r="C5" s="13" t="s">
        <v>57</v>
      </c>
      <c r="D5" s="11">
        <v>407</v>
      </c>
      <c r="E5" s="14"/>
      <c r="F5" s="14">
        <f>TRUNC(E5*D5, 0)</f>
        <v>0</v>
      </c>
      <c r="G5" s="14"/>
      <c r="H5" s="14">
        <f>TRUNC(G5*D5, 0)</f>
        <v>0</v>
      </c>
      <c r="I5" s="14"/>
      <c r="J5" s="14">
        <f>TRUNC(I5*D5, 0)</f>
        <v>0</v>
      </c>
      <c r="K5" s="14"/>
      <c r="L5" s="14">
        <f t="shared" ref="L5:L8" si="0">TRUNC(F5+H5+J5, 0)</f>
        <v>0</v>
      </c>
      <c r="M5" s="13"/>
      <c r="N5" s="2" t="s">
        <v>58</v>
      </c>
      <c r="O5" s="2" t="s">
        <v>50</v>
      </c>
      <c r="P5" s="2" t="s">
        <v>50</v>
      </c>
      <c r="Q5" s="2" t="s">
        <v>54</v>
      </c>
      <c r="R5" s="2" t="s">
        <v>59</v>
      </c>
      <c r="S5" s="2" t="s">
        <v>59</v>
      </c>
      <c r="T5" s="2" t="s">
        <v>60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50</v>
      </c>
      <c r="AS5" s="2" t="s">
        <v>50</v>
      </c>
      <c r="AT5" s="3"/>
      <c r="AU5" s="2" t="s">
        <v>61</v>
      </c>
      <c r="AV5" s="3">
        <v>79</v>
      </c>
    </row>
    <row r="6" spans="1:48" ht="30" customHeight="1" x14ac:dyDescent="0.3">
      <c r="A6" s="13" t="s">
        <v>62</v>
      </c>
      <c r="B6" s="13" t="s">
        <v>63</v>
      </c>
      <c r="C6" s="13" t="s">
        <v>64</v>
      </c>
      <c r="D6" s="11">
        <v>19</v>
      </c>
      <c r="E6" s="14"/>
      <c r="F6" s="14">
        <f>TRUNC(E6*D6, 0)</f>
        <v>0</v>
      </c>
      <c r="G6" s="14"/>
      <c r="H6" s="14">
        <f>TRUNC(G6*D6, 0)</f>
        <v>0</v>
      </c>
      <c r="I6" s="14"/>
      <c r="J6" s="14">
        <f>TRUNC(I6*D6, 0)</f>
        <v>0</v>
      </c>
      <c r="K6" s="14"/>
      <c r="L6" s="14">
        <f t="shared" si="0"/>
        <v>0</v>
      </c>
      <c r="M6" s="13"/>
      <c r="N6" s="2" t="s">
        <v>65</v>
      </c>
      <c r="O6" s="2" t="s">
        <v>50</v>
      </c>
      <c r="P6" s="2" t="s">
        <v>50</v>
      </c>
      <c r="Q6" s="2" t="s">
        <v>54</v>
      </c>
      <c r="R6" s="2" t="s">
        <v>59</v>
      </c>
      <c r="S6" s="2" t="s">
        <v>59</v>
      </c>
      <c r="T6" s="2" t="s">
        <v>60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50</v>
      </c>
      <c r="AS6" s="2" t="s">
        <v>50</v>
      </c>
      <c r="AT6" s="3"/>
      <c r="AU6" s="2" t="s">
        <v>66</v>
      </c>
      <c r="AV6" s="3">
        <v>80</v>
      </c>
    </row>
    <row r="7" spans="1:48" ht="30" customHeight="1" x14ac:dyDescent="0.3">
      <c r="A7" s="13" t="s">
        <v>67</v>
      </c>
      <c r="B7" s="13" t="s">
        <v>63</v>
      </c>
      <c r="C7" s="13" t="s">
        <v>64</v>
      </c>
      <c r="D7" s="11">
        <v>76</v>
      </c>
      <c r="E7" s="14"/>
      <c r="F7" s="14">
        <f>TRUNC(E7*D7, 0)</f>
        <v>0</v>
      </c>
      <c r="G7" s="14"/>
      <c r="H7" s="14">
        <f>TRUNC(G7*D7, 0)</f>
        <v>0</v>
      </c>
      <c r="I7" s="14"/>
      <c r="J7" s="14">
        <f>TRUNC(I7*D7, 0)</f>
        <v>0</v>
      </c>
      <c r="K7" s="14"/>
      <c r="L7" s="14">
        <f t="shared" si="0"/>
        <v>0</v>
      </c>
      <c r="M7" s="13"/>
      <c r="N7" s="2" t="s">
        <v>68</v>
      </c>
      <c r="O7" s="2" t="s">
        <v>50</v>
      </c>
      <c r="P7" s="2" t="s">
        <v>50</v>
      </c>
      <c r="Q7" s="2" t="s">
        <v>54</v>
      </c>
      <c r="R7" s="2" t="s">
        <v>59</v>
      </c>
      <c r="S7" s="2" t="s">
        <v>59</v>
      </c>
      <c r="T7" s="2" t="s">
        <v>60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50</v>
      </c>
      <c r="AS7" s="2" t="s">
        <v>50</v>
      </c>
      <c r="AT7" s="3"/>
      <c r="AU7" s="2" t="s">
        <v>69</v>
      </c>
      <c r="AV7" s="3">
        <v>81</v>
      </c>
    </row>
    <row r="8" spans="1:48" ht="30" customHeight="1" x14ac:dyDescent="0.3">
      <c r="A8" s="13" t="s">
        <v>70</v>
      </c>
      <c r="B8" s="13" t="s">
        <v>71</v>
      </c>
      <c r="C8" s="13" t="s">
        <v>72</v>
      </c>
      <c r="D8" s="11">
        <v>152</v>
      </c>
      <c r="E8" s="14"/>
      <c r="F8" s="14">
        <f>TRUNC(E8*D8, 0)</f>
        <v>0</v>
      </c>
      <c r="G8" s="14"/>
      <c r="H8" s="14">
        <f>TRUNC(G8*D8, 0)</f>
        <v>0</v>
      </c>
      <c r="I8" s="14"/>
      <c r="J8" s="14">
        <f>TRUNC(I8*D8, 0)</f>
        <v>0</v>
      </c>
      <c r="K8" s="14"/>
      <c r="L8" s="14">
        <f t="shared" si="0"/>
        <v>0</v>
      </c>
      <c r="M8" s="13"/>
      <c r="N8" s="2" t="s">
        <v>73</v>
      </c>
      <c r="O8" s="2" t="s">
        <v>50</v>
      </c>
      <c r="P8" s="2" t="s">
        <v>50</v>
      </c>
      <c r="Q8" s="2" t="s">
        <v>54</v>
      </c>
      <c r="R8" s="2" t="s">
        <v>59</v>
      </c>
      <c r="S8" s="2" t="s">
        <v>59</v>
      </c>
      <c r="T8" s="2" t="s">
        <v>60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50</v>
      </c>
      <c r="AS8" s="2" t="s">
        <v>50</v>
      </c>
      <c r="AT8" s="3"/>
      <c r="AU8" s="2" t="s">
        <v>74</v>
      </c>
      <c r="AV8" s="3">
        <v>82</v>
      </c>
    </row>
    <row r="9" spans="1:48" ht="30" customHeight="1" x14ac:dyDescent="0.3">
      <c r="A9" s="13" t="s">
        <v>75</v>
      </c>
      <c r="B9" s="11"/>
      <c r="C9" s="11"/>
      <c r="D9" s="11"/>
      <c r="E9" s="11"/>
      <c r="F9" s="14">
        <f>SUM(F5:F8)</f>
        <v>0</v>
      </c>
      <c r="G9" s="11"/>
      <c r="H9" s="14">
        <f>SUM(H5:H8)</f>
        <v>0</v>
      </c>
      <c r="I9" s="11"/>
      <c r="J9" s="14">
        <f>SUM(J5:J8)</f>
        <v>0</v>
      </c>
      <c r="K9" s="11"/>
      <c r="L9" s="14">
        <f>SUM(L5:L8)</f>
        <v>0</v>
      </c>
      <c r="M9" s="11"/>
      <c r="N9" t="s">
        <v>76</v>
      </c>
    </row>
    <row r="10" spans="1:48" ht="30" customHeight="1" x14ac:dyDescent="0.3">
      <c r="A10" s="47" t="s">
        <v>77</v>
      </c>
      <c r="B10" s="13" t="s">
        <v>50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3"/>
      <c r="O10" s="3"/>
      <c r="P10" s="3"/>
      <c r="Q10" s="2" t="s">
        <v>78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30" customHeight="1" x14ac:dyDescent="0.3">
      <c r="A11" s="13" t="s">
        <v>79</v>
      </c>
      <c r="B11" s="13" t="s">
        <v>56</v>
      </c>
      <c r="C11" s="13" t="s">
        <v>72</v>
      </c>
      <c r="D11" s="11">
        <v>149</v>
      </c>
      <c r="E11" s="14"/>
      <c r="F11" s="14">
        <f>TRUNC(E11*D11, 0)</f>
        <v>0</v>
      </c>
      <c r="G11" s="14"/>
      <c r="H11" s="14">
        <f>TRUNC(G11*D11, 0)</f>
        <v>0</v>
      </c>
      <c r="I11" s="14"/>
      <c r="J11" s="14">
        <f>TRUNC(I11*D11, 0)</f>
        <v>0</v>
      </c>
      <c r="K11" s="14"/>
      <c r="L11" s="14">
        <f t="shared" ref="L11:L14" si="1">TRUNC(F11+H11+J11, 0)</f>
        <v>0</v>
      </c>
      <c r="M11" s="13"/>
      <c r="N11" s="2" t="s">
        <v>81</v>
      </c>
      <c r="O11" s="2" t="s">
        <v>50</v>
      </c>
      <c r="P11" s="2" t="s">
        <v>50</v>
      </c>
      <c r="Q11" s="2" t="s">
        <v>78</v>
      </c>
      <c r="R11" s="2" t="s">
        <v>60</v>
      </c>
      <c r="S11" s="2" t="s">
        <v>59</v>
      </c>
      <c r="T11" s="2" t="s">
        <v>59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 t="s">
        <v>50</v>
      </c>
      <c r="AS11" s="2" t="s">
        <v>50</v>
      </c>
      <c r="AT11" s="3"/>
      <c r="AU11" s="2" t="s">
        <v>82</v>
      </c>
      <c r="AV11" s="3">
        <v>86</v>
      </c>
    </row>
    <row r="12" spans="1:48" ht="30" customHeight="1" x14ac:dyDescent="0.3">
      <c r="A12" s="13" t="s">
        <v>83</v>
      </c>
      <c r="B12" s="13" t="s">
        <v>63</v>
      </c>
      <c r="C12" s="13" t="s">
        <v>72</v>
      </c>
      <c r="D12" s="11">
        <v>152</v>
      </c>
      <c r="E12" s="14"/>
      <c r="F12" s="14">
        <f>TRUNC(E12*D12, 0)</f>
        <v>0</v>
      </c>
      <c r="G12" s="14"/>
      <c r="H12" s="14">
        <f>TRUNC(G12*D12, 0)</f>
        <v>0</v>
      </c>
      <c r="I12" s="14"/>
      <c r="J12" s="14">
        <f>TRUNC(I12*D12, 0)</f>
        <v>0</v>
      </c>
      <c r="K12" s="14"/>
      <c r="L12" s="14">
        <f t="shared" si="1"/>
        <v>0</v>
      </c>
      <c r="M12" s="13"/>
      <c r="N12" s="2" t="s">
        <v>85</v>
      </c>
      <c r="O12" s="2" t="s">
        <v>50</v>
      </c>
      <c r="P12" s="2" t="s">
        <v>50</v>
      </c>
      <c r="Q12" s="2" t="s">
        <v>78</v>
      </c>
      <c r="R12" s="2" t="s">
        <v>60</v>
      </c>
      <c r="S12" s="2" t="s">
        <v>59</v>
      </c>
      <c r="T12" s="2" t="s">
        <v>59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 t="s">
        <v>50</v>
      </c>
      <c r="AS12" s="2" t="s">
        <v>50</v>
      </c>
      <c r="AT12" s="3"/>
      <c r="AU12" s="2" t="s">
        <v>86</v>
      </c>
      <c r="AV12" s="3">
        <v>87</v>
      </c>
    </row>
    <row r="13" spans="1:48" ht="30" customHeight="1" x14ac:dyDescent="0.3">
      <c r="A13" s="13" t="s">
        <v>87</v>
      </c>
      <c r="B13" s="13" t="s">
        <v>71</v>
      </c>
      <c r="C13" s="13" t="s">
        <v>72</v>
      </c>
      <c r="D13" s="11">
        <v>152</v>
      </c>
      <c r="E13" s="14"/>
      <c r="F13" s="14">
        <f>TRUNC(E13*D13, 0)</f>
        <v>0</v>
      </c>
      <c r="G13" s="14"/>
      <c r="H13" s="14">
        <f>TRUNC(G13*D13, 0)</f>
        <v>0</v>
      </c>
      <c r="I13" s="14"/>
      <c r="J13" s="14">
        <f>TRUNC(I13*D13, 0)</f>
        <v>0</v>
      </c>
      <c r="K13" s="14"/>
      <c r="L13" s="14">
        <f t="shared" si="1"/>
        <v>0</v>
      </c>
      <c r="M13" s="13"/>
      <c r="N13" s="2" t="s">
        <v>89</v>
      </c>
      <c r="O13" s="2" t="s">
        <v>50</v>
      </c>
      <c r="P13" s="2" t="s">
        <v>50</v>
      </c>
      <c r="Q13" s="2" t="s">
        <v>78</v>
      </c>
      <c r="R13" s="2" t="s">
        <v>60</v>
      </c>
      <c r="S13" s="2" t="s">
        <v>59</v>
      </c>
      <c r="T13" s="2" t="s">
        <v>59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" t="s">
        <v>50</v>
      </c>
      <c r="AS13" s="2" t="s">
        <v>50</v>
      </c>
      <c r="AT13" s="3"/>
      <c r="AU13" s="2" t="s">
        <v>90</v>
      </c>
      <c r="AV13" s="3">
        <v>88</v>
      </c>
    </row>
    <row r="14" spans="1:48" ht="30" customHeight="1" x14ac:dyDescent="0.3">
      <c r="A14" s="13" t="s">
        <v>91</v>
      </c>
      <c r="B14" s="13" t="s">
        <v>63</v>
      </c>
      <c r="C14" s="13" t="s">
        <v>64</v>
      </c>
      <c r="D14" s="11">
        <v>19</v>
      </c>
      <c r="E14" s="14"/>
      <c r="F14" s="14">
        <f>TRUNC(E14*D14, 0)</f>
        <v>0</v>
      </c>
      <c r="G14" s="14"/>
      <c r="H14" s="14">
        <f>TRUNC(G14*D14, 0)</f>
        <v>0</v>
      </c>
      <c r="I14" s="14"/>
      <c r="J14" s="14">
        <f>TRUNC(I14*D14, 0)</f>
        <v>0</v>
      </c>
      <c r="K14" s="14"/>
      <c r="L14" s="14">
        <f t="shared" si="1"/>
        <v>0</v>
      </c>
      <c r="M14" s="13"/>
      <c r="N14" s="2" t="s">
        <v>93</v>
      </c>
      <c r="O14" s="2" t="s">
        <v>50</v>
      </c>
      <c r="P14" s="2" t="s">
        <v>50</v>
      </c>
      <c r="Q14" s="2" t="s">
        <v>78</v>
      </c>
      <c r="R14" s="2" t="s">
        <v>60</v>
      </c>
      <c r="S14" s="2" t="s">
        <v>59</v>
      </c>
      <c r="T14" s="2" t="s">
        <v>59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" t="s">
        <v>50</v>
      </c>
      <c r="AS14" s="2" t="s">
        <v>50</v>
      </c>
      <c r="AT14" s="3"/>
      <c r="AU14" s="2" t="s">
        <v>94</v>
      </c>
      <c r="AV14" s="3">
        <v>89</v>
      </c>
    </row>
    <row r="15" spans="1:48" ht="30" customHeight="1" x14ac:dyDescent="0.3">
      <c r="A15" s="13" t="s">
        <v>75</v>
      </c>
      <c r="B15" s="11"/>
      <c r="C15" s="11"/>
      <c r="D15" s="11"/>
      <c r="E15" s="11"/>
      <c r="F15" s="14">
        <f>SUM(F11:F14)</f>
        <v>0</v>
      </c>
      <c r="G15" s="11"/>
      <c r="H15" s="14">
        <f>SUM(H11:H14)</f>
        <v>0</v>
      </c>
      <c r="I15" s="11"/>
      <c r="J15" s="14">
        <f>SUM(J11:J14)</f>
        <v>0</v>
      </c>
      <c r="K15" s="11"/>
      <c r="L15" s="14">
        <f>SUM(L11:L14)</f>
        <v>0</v>
      </c>
      <c r="M15" s="11"/>
      <c r="N15" t="s">
        <v>76</v>
      </c>
    </row>
    <row r="16" spans="1:48" ht="30" customHeight="1" x14ac:dyDescent="0.3">
      <c r="A16" s="47" t="s">
        <v>95</v>
      </c>
      <c r="B16" s="13" t="s">
        <v>50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3"/>
      <c r="O16" s="3"/>
      <c r="P16" s="3"/>
      <c r="Q16" s="2" t="s">
        <v>96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30" customHeight="1" x14ac:dyDescent="0.3">
      <c r="A17" s="13" t="s">
        <v>97</v>
      </c>
      <c r="B17" s="13" t="s">
        <v>98</v>
      </c>
      <c r="C17" s="13" t="s">
        <v>64</v>
      </c>
      <c r="D17" s="11">
        <v>19</v>
      </c>
      <c r="E17" s="14"/>
      <c r="F17" s="14">
        <f>TRUNC(E17*D17, 0)</f>
        <v>0</v>
      </c>
      <c r="G17" s="14"/>
      <c r="H17" s="14">
        <f>TRUNC(G17*D17, 0)</f>
        <v>0</v>
      </c>
      <c r="I17" s="14"/>
      <c r="J17" s="14">
        <f>TRUNC(I17*D17, 0)</f>
        <v>0</v>
      </c>
      <c r="K17" s="14"/>
      <c r="L17" s="14">
        <f>TRUNC(F17+H17+J17, 0)</f>
        <v>0</v>
      </c>
      <c r="M17" s="13"/>
      <c r="N17" s="2" t="s">
        <v>100</v>
      </c>
      <c r="O17" s="2" t="s">
        <v>50</v>
      </c>
      <c r="P17" s="2" t="s">
        <v>50</v>
      </c>
      <c r="Q17" s="2" t="s">
        <v>96</v>
      </c>
      <c r="R17" s="2" t="s">
        <v>60</v>
      </c>
      <c r="S17" s="2" t="s">
        <v>59</v>
      </c>
      <c r="T17" s="2" t="s">
        <v>59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2" t="s">
        <v>50</v>
      </c>
      <c r="AS17" s="2" t="s">
        <v>50</v>
      </c>
      <c r="AT17" s="3"/>
      <c r="AU17" s="2" t="s">
        <v>101</v>
      </c>
      <c r="AV17" s="3">
        <v>92</v>
      </c>
    </row>
    <row r="18" spans="1:48" ht="30" customHeight="1" x14ac:dyDescent="0.3">
      <c r="A18" s="13" t="s">
        <v>75</v>
      </c>
      <c r="B18" s="11"/>
      <c r="C18" s="11"/>
      <c r="D18" s="11"/>
      <c r="E18" s="11"/>
      <c r="F18" s="14">
        <f>SUM(F17:F17)</f>
        <v>0</v>
      </c>
      <c r="G18" s="11"/>
      <c r="H18" s="14">
        <f>SUM(H17:H17)</f>
        <v>0</v>
      </c>
      <c r="I18" s="11"/>
      <c r="J18" s="14">
        <f>SUM(J17:J17)</f>
        <v>0</v>
      </c>
      <c r="K18" s="11"/>
      <c r="L18" s="14">
        <f>SUM(L17:L17)</f>
        <v>0</v>
      </c>
      <c r="M18" s="11"/>
      <c r="N18" t="s">
        <v>76</v>
      </c>
    </row>
    <row r="19" spans="1:48" ht="30" customHeight="1" x14ac:dyDescent="0.3">
      <c r="A19" s="47" t="s">
        <v>102</v>
      </c>
      <c r="B19" s="13" t="s">
        <v>50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"/>
      <c r="O19" s="3"/>
      <c r="P19" s="3"/>
      <c r="Q19" s="2" t="s">
        <v>103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30" customHeight="1" x14ac:dyDescent="0.3">
      <c r="A20" s="13" t="s">
        <v>104</v>
      </c>
      <c r="B20" s="13" t="s">
        <v>50</v>
      </c>
      <c r="C20" s="13" t="s">
        <v>105</v>
      </c>
      <c r="D20" s="11">
        <v>21</v>
      </c>
      <c r="E20" s="14"/>
      <c r="F20" s="14">
        <f>TRUNC(E20*D20, 0)</f>
        <v>0</v>
      </c>
      <c r="G20" s="14"/>
      <c r="H20" s="14">
        <f>TRUNC(G20*D20, 0)</f>
        <v>0</v>
      </c>
      <c r="I20" s="14"/>
      <c r="J20" s="14">
        <f>TRUNC(I20*D20, 0)</f>
        <v>0</v>
      </c>
      <c r="K20" s="14"/>
      <c r="L20" s="14">
        <f t="shared" ref="L20:L24" si="2">TRUNC(F20+H20+J20, 0)</f>
        <v>0</v>
      </c>
      <c r="M20" s="13"/>
      <c r="N20" s="2" t="s">
        <v>106</v>
      </c>
      <c r="O20" s="2" t="s">
        <v>50</v>
      </c>
      <c r="P20" s="2" t="s">
        <v>50</v>
      </c>
      <c r="Q20" s="2" t="s">
        <v>103</v>
      </c>
      <c r="R20" s="2" t="s">
        <v>59</v>
      </c>
      <c r="S20" s="2" t="s">
        <v>59</v>
      </c>
      <c r="T20" s="2" t="s">
        <v>60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2" t="s">
        <v>50</v>
      </c>
      <c r="AS20" s="2" t="s">
        <v>50</v>
      </c>
      <c r="AT20" s="3"/>
      <c r="AU20" s="2" t="s">
        <v>107</v>
      </c>
      <c r="AV20" s="3">
        <v>95</v>
      </c>
    </row>
    <row r="21" spans="1:48" ht="30" customHeight="1" x14ac:dyDescent="0.3">
      <c r="A21" s="13" t="s">
        <v>108</v>
      </c>
      <c r="B21" s="13" t="s">
        <v>109</v>
      </c>
      <c r="C21" s="13" t="s">
        <v>110</v>
      </c>
      <c r="D21" s="11">
        <v>63</v>
      </c>
      <c r="E21" s="14"/>
      <c r="F21" s="14">
        <f>TRUNC(E21*D21, 0)</f>
        <v>0</v>
      </c>
      <c r="G21" s="14"/>
      <c r="H21" s="14">
        <f>TRUNC(G21*D21, 0)</f>
        <v>0</v>
      </c>
      <c r="I21" s="14"/>
      <c r="J21" s="14">
        <f>TRUNC(I21*D21, 0)</f>
        <v>0</v>
      </c>
      <c r="K21" s="14"/>
      <c r="L21" s="14">
        <f t="shared" si="2"/>
        <v>0</v>
      </c>
      <c r="M21" s="13"/>
      <c r="N21" s="2" t="s">
        <v>111</v>
      </c>
      <c r="O21" s="2" t="s">
        <v>50</v>
      </c>
      <c r="P21" s="2" t="s">
        <v>50</v>
      </c>
      <c r="Q21" s="2" t="s">
        <v>103</v>
      </c>
      <c r="R21" s="2" t="s">
        <v>59</v>
      </c>
      <c r="S21" s="2" t="s">
        <v>59</v>
      </c>
      <c r="T21" s="2" t="s">
        <v>60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2" t="s">
        <v>50</v>
      </c>
      <c r="AS21" s="2" t="s">
        <v>50</v>
      </c>
      <c r="AT21" s="3"/>
      <c r="AU21" s="2" t="s">
        <v>112</v>
      </c>
      <c r="AV21" s="3">
        <v>96</v>
      </c>
    </row>
    <row r="22" spans="1:48" ht="30" customHeight="1" x14ac:dyDescent="0.3">
      <c r="A22" s="13" t="s">
        <v>113</v>
      </c>
      <c r="B22" s="13" t="s">
        <v>114</v>
      </c>
      <c r="C22" s="13" t="s">
        <v>110</v>
      </c>
      <c r="D22" s="11">
        <v>57</v>
      </c>
      <c r="E22" s="14"/>
      <c r="F22" s="14">
        <f>TRUNC(E22*D22, 0)</f>
        <v>0</v>
      </c>
      <c r="G22" s="14"/>
      <c r="H22" s="14">
        <f>TRUNC(G22*D22, 0)</f>
        <v>0</v>
      </c>
      <c r="I22" s="14"/>
      <c r="J22" s="14">
        <f>TRUNC(I22*D22, 0)</f>
        <v>0</v>
      </c>
      <c r="K22" s="14"/>
      <c r="L22" s="14">
        <f t="shared" si="2"/>
        <v>0</v>
      </c>
      <c r="M22" s="13"/>
      <c r="N22" s="2" t="s">
        <v>115</v>
      </c>
      <c r="O22" s="2" t="s">
        <v>50</v>
      </c>
      <c r="P22" s="2" t="s">
        <v>50</v>
      </c>
      <c r="Q22" s="2" t="s">
        <v>103</v>
      </c>
      <c r="R22" s="2" t="s">
        <v>59</v>
      </c>
      <c r="S22" s="2" t="s">
        <v>59</v>
      </c>
      <c r="T22" s="2" t="s">
        <v>60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" t="s">
        <v>50</v>
      </c>
      <c r="AS22" s="2" t="s">
        <v>50</v>
      </c>
      <c r="AT22" s="3"/>
      <c r="AU22" s="2" t="s">
        <v>116</v>
      </c>
      <c r="AV22" s="3">
        <v>97</v>
      </c>
    </row>
    <row r="23" spans="1:48" ht="30" customHeight="1" x14ac:dyDescent="0.3">
      <c r="A23" s="13" t="s">
        <v>117</v>
      </c>
      <c r="B23" s="13" t="s">
        <v>118</v>
      </c>
      <c r="C23" s="13" t="s">
        <v>119</v>
      </c>
      <c r="D23" s="11">
        <v>56</v>
      </c>
      <c r="E23" s="14"/>
      <c r="F23" s="14">
        <f>TRUNC(E23*D23, 0)</f>
        <v>0</v>
      </c>
      <c r="G23" s="14"/>
      <c r="H23" s="14">
        <f>TRUNC(G23*D23, 0)</f>
        <v>0</v>
      </c>
      <c r="I23" s="14"/>
      <c r="J23" s="14">
        <f>TRUNC(I23*D23, 0)</f>
        <v>0</v>
      </c>
      <c r="K23" s="14"/>
      <c r="L23" s="14">
        <f t="shared" si="2"/>
        <v>0</v>
      </c>
      <c r="M23" s="13"/>
      <c r="N23" s="2" t="s">
        <v>120</v>
      </c>
      <c r="O23" s="2" t="s">
        <v>50</v>
      </c>
      <c r="P23" s="2" t="s">
        <v>50</v>
      </c>
      <c r="Q23" s="2" t="s">
        <v>103</v>
      </c>
      <c r="R23" s="2" t="s">
        <v>59</v>
      </c>
      <c r="S23" s="2" t="s">
        <v>59</v>
      </c>
      <c r="T23" s="2" t="s">
        <v>60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" t="s">
        <v>50</v>
      </c>
      <c r="AS23" s="2" t="s">
        <v>50</v>
      </c>
      <c r="AT23" s="3"/>
      <c r="AU23" s="2" t="s">
        <v>121</v>
      </c>
      <c r="AV23" s="3">
        <v>98</v>
      </c>
    </row>
    <row r="24" spans="1:48" ht="30" customHeight="1" x14ac:dyDescent="0.3">
      <c r="A24" s="13" t="s">
        <v>122</v>
      </c>
      <c r="B24" s="13" t="s">
        <v>50</v>
      </c>
      <c r="C24" s="13" t="s">
        <v>72</v>
      </c>
      <c r="D24" s="11">
        <v>75</v>
      </c>
      <c r="E24" s="14"/>
      <c r="F24" s="14">
        <f>TRUNC(E24*D24, 0)</f>
        <v>0</v>
      </c>
      <c r="G24" s="14"/>
      <c r="H24" s="14">
        <f>TRUNC(G24*D24, 0)</f>
        <v>0</v>
      </c>
      <c r="I24" s="14"/>
      <c r="J24" s="14">
        <f>TRUNC(I24*D24, 0)</f>
        <v>0</v>
      </c>
      <c r="K24" s="14"/>
      <c r="L24" s="14">
        <f t="shared" si="2"/>
        <v>0</v>
      </c>
      <c r="M24" s="13"/>
      <c r="N24" s="2" t="s">
        <v>123</v>
      </c>
      <c r="O24" s="2" t="s">
        <v>50</v>
      </c>
      <c r="P24" s="2" t="s">
        <v>50</v>
      </c>
      <c r="Q24" s="2" t="s">
        <v>103</v>
      </c>
      <c r="R24" s="2" t="s">
        <v>59</v>
      </c>
      <c r="S24" s="2" t="s">
        <v>59</v>
      </c>
      <c r="T24" s="2" t="s">
        <v>60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2" t="s">
        <v>50</v>
      </c>
      <c r="AS24" s="2" t="s">
        <v>50</v>
      </c>
      <c r="AT24" s="3"/>
      <c r="AU24" s="2" t="s">
        <v>124</v>
      </c>
      <c r="AV24" s="3">
        <v>99</v>
      </c>
    </row>
    <row r="25" spans="1:48" ht="30" customHeight="1" x14ac:dyDescent="0.3">
      <c r="A25" s="13" t="s">
        <v>75</v>
      </c>
      <c r="B25" s="11"/>
      <c r="C25" s="11"/>
      <c r="D25" s="11"/>
      <c r="E25" s="11"/>
      <c r="F25" s="14">
        <f>SUM(F20:F24)</f>
        <v>0</v>
      </c>
      <c r="G25" s="11"/>
      <c r="H25" s="14">
        <f>SUM(H20:H24)</f>
        <v>0</v>
      </c>
      <c r="I25" s="11"/>
      <c r="J25" s="14">
        <f>SUM(J20:J24)</f>
        <v>0</v>
      </c>
      <c r="K25" s="11"/>
      <c r="L25" s="14">
        <f>SUM(L20:L24)</f>
        <v>0</v>
      </c>
      <c r="M25" s="11"/>
      <c r="N25" t="s">
        <v>76</v>
      </c>
    </row>
    <row r="26" spans="1:48" ht="30" customHeight="1" x14ac:dyDescent="0.3">
      <c r="A26" s="47" t="s">
        <v>393</v>
      </c>
      <c r="B26" s="15" t="s">
        <v>50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8"/>
      <c r="O26" s="8"/>
      <c r="P26" s="8"/>
      <c r="Q26" s="7" t="s">
        <v>126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</row>
    <row r="27" spans="1:48" ht="30" customHeight="1" x14ac:dyDescent="0.3">
      <c r="A27" s="13" t="s">
        <v>127</v>
      </c>
      <c r="B27" s="13" t="s">
        <v>50</v>
      </c>
      <c r="C27" s="13" t="s">
        <v>128</v>
      </c>
      <c r="D27" s="11">
        <v>9</v>
      </c>
      <c r="E27" s="14"/>
      <c r="F27" s="14">
        <f>TRUNC(E27*D27, 0)</f>
        <v>0</v>
      </c>
      <c r="G27" s="14"/>
      <c r="H27" s="14">
        <f>TRUNC(G27*D27, 0)</f>
        <v>0</v>
      </c>
      <c r="I27" s="14"/>
      <c r="J27" s="14">
        <f>TRUNC(I27*D27, 0)</f>
        <v>0</v>
      </c>
      <c r="K27" s="14"/>
      <c r="L27" s="14">
        <f t="shared" ref="L27:L31" si="3">TRUNC(F27+H27+J27, 0)</f>
        <v>0</v>
      </c>
      <c r="M27" s="13"/>
      <c r="N27" s="2" t="s">
        <v>129</v>
      </c>
      <c r="O27" s="2" t="s">
        <v>50</v>
      </c>
      <c r="P27" s="2" t="s">
        <v>50</v>
      </c>
      <c r="Q27" s="2" t="s">
        <v>126</v>
      </c>
      <c r="R27" s="2" t="s">
        <v>59</v>
      </c>
      <c r="S27" s="2" t="s">
        <v>59</v>
      </c>
      <c r="T27" s="2" t="s">
        <v>60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2" t="s">
        <v>50</v>
      </c>
      <c r="AS27" s="2" t="s">
        <v>50</v>
      </c>
      <c r="AT27" s="3"/>
      <c r="AU27" s="2" t="s">
        <v>130</v>
      </c>
      <c r="AV27" s="3">
        <v>101</v>
      </c>
    </row>
    <row r="28" spans="1:48" ht="30" customHeight="1" x14ac:dyDescent="0.3">
      <c r="A28" s="13" t="s">
        <v>131</v>
      </c>
      <c r="B28" s="13" t="s">
        <v>50</v>
      </c>
      <c r="C28" s="13" t="s">
        <v>128</v>
      </c>
      <c r="D28" s="11">
        <v>64</v>
      </c>
      <c r="E28" s="14"/>
      <c r="F28" s="14">
        <f>TRUNC(E28*D28, 0)</f>
        <v>0</v>
      </c>
      <c r="G28" s="14"/>
      <c r="H28" s="14">
        <f>TRUNC(G28*D28, 0)</f>
        <v>0</v>
      </c>
      <c r="I28" s="14"/>
      <c r="J28" s="14">
        <f>TRUNC(I28*D28, 0)</f>
        <v>0</v>
      </c>
      <c r="K28" s="14"/>
      <c r="L28" s="14">
        <f t="shared" si="3"/>
        <v>0</v>
      </c>
      <c r="M28" s="13"/>
      <c r="N28" s="2" t="s">
        <v>132</v>
      </c>
      <c r="O28" s="2" t="s">
        <v>50</v>
      </c>
      <c r="P28" s="2" t="s">
        <v>50</v>
      </c>
      <c r="Q28" s="2" t="s">
        <v>126</v>
      </c>
      <c r="R28" s="2" t="s">
        <v>59</v>
      </c>
      <c r="S28" s="2" t="s">
        <v>59</v>
      </c>
      <c r="T28" s="2" t="s">
        <v>60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 t="s">
        <v>50</v>
      </c>
      <c r="AS28" s="2" t="s">
        <v>50</v>
      </c>
      <c r="AT28" s="3"/>
      <c r="AU28" s="2" t="s">
        <v>133</v>
      </c>
      <c r="AV28" s="3">
        <v>102</v>
      </c>
    </row>
    <row r="29" spans="1:48" ht="30" customHeight="1" x14ac:dyDescent="0.3">
      <c r="A29" s="13" t="s">
        <v>134</v>
      </c>
      <c r="B29" s="13" t="s">
        <v>50</v>
      </c>
      <c r="C29" s="13" t="s">
        <v>105</v>
      </c>
      <c r="D29" s="11">
        <v>4</v>
      </c>
      <c r="E29" s="14"/>
      <c r="F29" s="14">
        <f>TRUNC(E29*D29, 0)</f>
        <v>0</v>
      </c>
      <c r="G29" s="14"/>
      <c r="H29" s="14">
        <f>TRUNC(G29*D29, 0)</f>
        <v>0</v>
      </c>
      <c r="I29" s="14"/>
      <c r="J29" s="14">
        <f>TRUNC(I29*D29, 0)</f>
        <v>0</v>
      </c>
      <c r="K29" s="14"/>
      <c r="L29" s="14">
        <f t="shared" si="3"/>
        <v>0</v>
      </c>
      <c r="M29" s="13"/>
      <c r="N29" s="2" t="s">
        <v>135</v>
      </c>
      <c r="O29" s="2" t="s">
        <v>50</v>
      </c>
      <c r="P29" s="2" t="s">
        <v>50</v>
      </c>
      <c r="Q29" s="2" t="s">
        <v>126</v>
      </c>
      <c r="R29" s="2" t="s">
        <v>59</v>
      </c>
      <c r="S29" s="2" t="s">
        <v>59</v>
      </c>
      <c r="T29" s="2" t="s">
        <v>60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50</v>
      </c>
      <c r="AS29" s="2" t="s">
        <v>50</v>
      </c>
      <c r="AT29" s="3"/>
      <c r="AU29" s="2" t="s">
        <v>136</v>
      </c>
      <c r="AV29" s="3">
        <v>103</v>
      </c>
    </row>
    <row r="30" spans="1:48" ht="30" customHeight="1" x14ac:dyDescent="0.3">
      <c r="A30" s="13" t="s">
        <v>137</v>
      </c>
      <c r="B30" s="13" t="s">
        <v>50</v>
      </c>
      <c r="C30" s="13" t="s">
        <v>105</v>
      </c>
      <c r="D30" s="11">
        <v>2</v>
      </c>
      <c r="E30" s="14"/>
      <c r="F30" s="14">
        <f>TRUNC(E30*D30, 0)</f>
        <v>0</v>
      </c>
      <c r="G30" s="14"/>
      <c r="H30" s="14">
        <f>TRUNC(G30*D30, 0)</f>
        <v>0</v>
      </c>
      <c r="I30" s="14"/>
      <c r="J30" s="14">
        <f>TRUNC(I30*D30, 0)</f>
        <v>0</v>
      </c>
      <c r="K30" s="14"/>
      <c r="L30" s="14">
        <f t="shared" si="3"/>
        <v>0</v>
      </c>
      <c r="M30" s="13"/>
      <c r="N30" s="2" t="s">
        <v>138</v>
      </c>
      <c r="O30" s="2" t="s">
        <v>50</v>
      </c>
      <c r="P30" s="2" t="s">
        <v>50</v>
      </c>
      <c r="Q30" s="2" t="s">
        <v>126</v>
      </c>
      <c r="R30" s="2" t="s">
        <v>59</v>
      </c>
      <c r="S30" s="2" t="s">
        <v>59</v>
      </c>
      <c r="T30" s="2" t="s">
        <v>60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50</v>
      </c>
      <c r="AS30" s="2" t="s">
        <v>50</v>
      </c>
      <c r="AT30" s="3"/>
      <c r="AU30" s="2" t="s">
        <v>139</v>
      </c>
      <c r="AV30" s="3">
        <v>104</v>
      </c>
    </row>
    <row r="31" spans="1:48" ht="30" customHeight="1" x14ac:dyDescent="0.3">
      <c r="A31" s="13" t="s">
        <v>140</v>
      </c>
      <c r="B31" s="13" t="s">
        <v>50</v>
      </c>
      <c r="C31" s="13" t="s">
        <v>128</v>
      </c>
      <c r="D31" s="11">
        <v>24</v>
      </c>
      <c r="E31" s="14"/>
      <c r="F31" s="14">
        <f>TRUNC(E31*D31, 0)</f>
        <v>0</v>
      </c>
      <c r="G31" s="14"/>
      <c r="H31" s="14">
        <f>TRUNC(G31*D31, 0)</f>
        <v>0</v>
      </c>
      <c r="I31" s="14"/>
      <c r="J31" s="14">
        <f>TRUNC(I31*D31, 0)</f>
        <v>0</v>
      </c>
      <c r="K31" s="14"/>
      <c r="L31" s="14">
        <f t="shared" si="3"/>
        <v>0</v>
      </c>
      <c r="M31" s="13"/>
      <c r="N31" s="2" t="s">
        <v>141</v>
      </c>
      <c r="O31" s="2" t="s">
        <v>50</v>
      </c>
      <c r="P31" s="2" t="s">
        <v>50</v>
      </c>
      <c r="Q31" s="2" t="s">
        <v>126</v>
      </c>
      <c r="R31" s="2" t="s">
        <v>59</v>
      </c>
      <c r="S31" s="2" t="s">
        <v>59</v>
      </c>
      <c r="T31" s="2" t="s">
        <v>60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50</v>
      </c>
      <c r="AS31" s="2" t="s">
        <v>50</v>
      </c>
      <c r="AT31" s="3"/>
      <c r="AU31" s="2" t="s">
        <v>142</v>
      </c>
      <c r="AV31" s="3">
        <v>105</v>
      </c>
    </row>
    <row r="32" spans="1:48" ht="30" customHeight="1" x14ac:dyDescent="0.3">
      <c r="A32" s="13" t="s">
        <v>75</v>
      </c>
      <c r="B32" s="11"/>
      <c r="C32" s="11"/>
      <c r="D32" s="11"/>
      <c r="E32" s="11"/>
      <c r="F32" s="14">
        <f>SUM(F27:F31)</f>
        <v>0</v>
      </c>
      <c r="G32" s="11"/>
      <c r="H32" s="14">
        <f>SUM(H27:H31)</f>
        <v>0</v>
      </c>
      <c r="I32" s="11"/>
      <c r="J32" s="14">
        <f>SUM(J27:J31)</f>
        <v>0</v>
      </c>
      <c r="K32" s="11"/>
      <c r="L32" s="14">
        <f>SUM(L27:L31)</f>
        <v>0</v>
      </c>
      <c r="M32" s="11"/>
      <c r="N32" t="s">
        <v>76</v>
      </c>
    </row>
    <row r="33" spans="1:48" ht="30" customHeight="1" x14ac:dyDescent="0.3">
      <c r="A33" s="47" t="s">
        <v>143</v>
      </c>
      <c r="B33" s="13" t="s">
        <v>50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"/>
      <c r="O33" s="3"/>
      <c r="P33" s="3"/>
      <c r="Q33" s="2" t="s">
        <v>144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30" customHeight="1" x14ac:dyDescent="0.3">
      <c r="A34" s="13" t="s">
        <v>145</v>
      </c>
      <c r="B34" s="13" t="s">
        <v>146</v>
      </c>
      <c r="C34" s="13" t="s">
        <v>72</v>
      </c>
      <c r="D34" s="11">
        <v>142</v>
      </c>
      <c r="E34" s="14"/>
      <c r="F34" s="14">
        <f>TRUNC(E34*D34, 0)</f>
        <v>0</v>
      </c>
      <c r="G34" s="14"/>
      <c r="H34" s="14">
        <f>TRUNC(G34*D34, 0)</f>
        <v>0</v>
      </c>
      <c r="I34" s="14"/>
      <c r="J34" s="14">
        <f>TRUNC(I34*D34, 0)</f>
        <v>0</v>
      </c>
      <c r="K34" s="14"/>
      <c r="L34" s="14">
        <f t="shared" ref="L34:L36" si="4">TRUNC(F34+H34+J34, 0)</f>
        <v>0</v>
      </c>
      <c r="M34" s="13"/>
      <c r="N34" s="2" t="s">
        <v>147</v>
      </c>
      <c r="O34" s="2" t="s">
        <v>50</v>
      </c>
      <c r="P34" s="2" t="s">
        <v>50</v>
      </c>
      <c r="Q34" s="2" t="s">
        <v>144</v>
      </c>
      <c r="R34" s="2" t="s">
        <v>59</v>
      </c>
      <c r="S34" s="2" t="s">
        <v>59</v>
      </c>
      <c r="T34" s="2" t="s">
        <v>60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 t="s">
        <v>50</v>
      </c>
      <c r="AS34" s="2" t="s">
        <v>50</v>
      </c>
      <c r="AT34" s="3"/>
      <c r="AU34" s="2" t="s">
        <v>148</v>
      </c>
      <c r="AV34" s="3">
        <v>107</v>
      </c>
    </row>
    <row r="35" spans="1:48" ht="30" customHeight="1" x14ac:dyDescent="0.3">
      <c r="A35" s="13" t="s">
        <v>149</v>
      </c>
      <c r="B35" s="13" t="s">
        <v>146</v>
      </c>
      <c r="C35" s="13" t="s">
        <v>72</v>
      </c>
      <c r="D35" s="11">
        <v>142</v>
      </c>
      <c r="E35" s="14"/>
      <c r="F35" s="14">
        <f>TRUNC(E35*D35, 0)</f>
        <v>0</v>
      </c>
      <c r="G35" s="14"/>
      <c r="H35" s="14">
        <f>TRUNC(G35*D35, 0)</f>
        <v>0</v>
      </c>
      <c r="I35" s="14"/>
      <c r="J35" s="14">
        <f>TRUNC(I35*D35, 0)</f>
        <v>0</v>
      </c>
      <c r="K35" s="14"/>
      <c r="L35" s="14">
        <f t="shared" si="4"/>
        <v>0</v>
      </c>
      <c r="M35" s="13"/>
      <c r="N35" s="2" t="s">
        <v>150</v>
      </c>
      <c r="O35" s="2" t="s">
        <v>50</v>
      </c>
      <c r="P35" s="2" t="s">
        <v>50</v>
      </c>
      <c r="Q35" s="2" t="s">
        <v>144</v>
      </c>
      <c r="R35" s="2" t="s">
        <v>59</v>
      </c>
      <c r="S35" s="2" t="s">
        <v>59</v>
      </c>
      <c r="T35" s="2" t="s">
        <v>60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" t="s">
        <v>50</v>
      </c>
      <c r="AS35" s="2" t="s">
        <v>50</v>
      </c>
      <c r="AT35" s="3"/>
      <c r="AU35" s="2" t="s">
        <v>151</v>
      </c>
      <c r="AV35" s="3">
        <v>108</v>
      </c>
    </row>
    <row r="36" spans="1:48" ht="30" customHeight="1" x14ac:dyDescent="0.3">
      <c r="A36" s="13" t="s">
        <v>152</v>
      </c>
      <c r="B36" s="13" t="s">
        <v>153</v>
      </c>
      <c r="C36" s="13" t="s">
        <v>154</v>
      </c>
      <c r="D36" s="11">
        <v>38</v>
      </c>
      <c r="E36" s="14"/>
      <c r="F36" s="14">
        <f>TRUNC(E36*D36, 0)</f>
        <v>0</v>
      </c>
      <c r="G36" s="14"/>
      <c r="H36" s="14">
        <f>TRUNC(G36*D36, 0)</f>
        <v>0</v>
      </c>
      <c r="I36" s="14"/>
      <c r="J36" s="14">
        <f>TRUNC(I36*D36, 0)</f>
        <v>0</v>
      </c>
      <c r="K36" s="14"/>
      <c r="L36" s="14">
        <f t="shared" si="4"/>
        <v>0</v>
      </c>
      <c r="M36" s="13"/>
      <c r="N36" s="2" t="s">
        <v>156</v>
      </c>
      <c r="O36" s="2" t="s">
        <v>50</v>
      </c>
      <c r="P36" s="2" t="s">
        <v>50</v>
      </c>
      <c r="Q36" s="2" t="s">
        <v>144</v>
      </c>
      <c r="R36" s="2" t="s">
        <v>60</v>
      </c>
      <c r="S36" s="2" t="s">
        <v>59</v>
      </c>
      <c r="T36" s="2" t="s">
        <v>59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" t="s">
        <v>50</v>
      </c>
      <c r="AS36" s="2" t="s">
        <v>50</v>
      </c>
      <c r="AT36" s="3"/>
      <c r="AU36" s="2" t="s">
        <v>157</v>
      </c>
      <c r="AV36" s="3">
        <v>111</v>
      </c>
    </row>
    <row r="37" spans="1:48" ht="30" customHeight="1" x14ac:dyDescent="0.3">
      <c r="A37" s="13" t="s">
        <v>75</v>
      </c>
      <c r="B37" s="11"/>
      <c r="C37" s="11"/>
      <c r="D37" s="11"/>
      <c r="E37" s="11"/>
      <c r="F37" s="14">
        <f>SUM(F34:F36)</f>
        <v>0</v>
      </c>
      <c r="G37" s="11"/>
      <c r="H37" s="14">
        <f>SUM(H34:H36)</f>
        <v>0</v>
      </c>
      <c r="I37" s="11"/>
      <c r="J37" s="14">
        <f>SUM(J34:J36)</f>
        <v>0</v>
      </c>
      <c r="K37" s="11"/>
      <c r="L37" s="14">
        <f>SUM(L34:L36)</f>
        <v>0</v>
      </c>
      <c r="M37" s="11"/>
      <c r="N37" t="s">
        <v>76</v>
      </c>
    </row>
    <row r="38" spans="1:48" ht="30" customHeight="1" x14ac:dyDescent="0.3">
      <c r="A38" s="48" t="s">
        <v>394</v>
      </c>
      <c r="B38" s="13" t="s">
        <v>50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"/>
      <c r="O38" s="3"/>
      <c r="P38" s="3"/>
      <c r="Q38" s="2" t="s">
        <v>158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ht="30" customHeight="1" x14ac:dyDescent="0.3">
      <c r="A39" s="13" t="s">
        <v>160</v>
      </c>
      <c r="B39" s="13" t="s">
        <v>161</v>
      </c>
      <c r="C39" s="13" t="s">
        <v>162</v>
      </c>
      <c r="D39" s="11">
        <v>76.25</v>
      </c>
      <c r="E39" s="14"/>
      <c r="F39" s="14">
        <f>TRUNC(E39*D39, 0)</f>
        <v>0</v>
      </c>
      <c r="G39" s="14"/>
      <c r="H39" s="14">
        <f>TRUNC(G39*D39, 0)</f>
        <v>0</v>
      </c>
      <c r="I39" s="14"/>
      <c r="J39" s="14">
        <f>TRUNC(I39*D39, 0)</f>
        <v>0</v>
      </c>
      <c r="K39" s="14"/>
      <c r="L39" s="14">
        <f t="shared" ref="L39:L41" si="5">TRUNC(F39+H39+J39, 0)</f>
        <v>0</v>
      </c>
      <c r="M39" s="13"/>
      <c r="N39" s="2" t="s">
        <v>163</v>
      </c>
      <c r="O39" s="2" t="s">
        <v>50</v>
      </c>
      <c r="P39" s="2" t="s">
        <v>50</v>
      </c>
      <c r="Q39" s="2" t="s">
        <v>158</v>
      </c>
      <c r="R39" s="2" t="s">
        <v>59</v>
      </c>
      <c r="S39" s="2" t="s">
        <v>59</v>
      </c>
      <c r="T39" s="2" t="s">
        <v>60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2" t="s">
        <v>50</v>
      </c>
      <c r="AS39" s="2" t="s">
        <v>50</v>
      </c>
      <c r="AT39" s="3"/>
      <c r="AU39" s="2" t="s">
        <v>164</v>
      </c>
      <c r="AV39" s="3">
        <v>113</v>
      </c>
    </row>
    <row r="40" spans="1:48" ht="30" customHeight="1" x14ac:dyDescent="0.3">
      <c r="A40" s="13" t="s">
        <v>165</v>
      </c>
      <c r="B40" s="13" t="s">
        <v>50</v>
      </c>
      <c r="C40" s="13" t="s">
        <v>162</v>
      </c>
      <c r="D40" s="11">
        <v>76.25</v>
      </c>
      <c r="E40" s="14"/>
      <c r="F40" s="14">
        <f>TRUNC(E40*D40, 0)</f>
        <v>0</v>
      </c>
      <c r="G40" s="14"/>
      <c r="H40" s="14">
        <f>TRUNC(G40*D40, 0)</f>
        <v>0</v>
      </c>
      <c r="I40" s="14"/>
      <c r="J40" s="14">
        <f>TRUNC(I40*D40, 0)</f>
        <v>0</v>
      </c>
      <c r="K40" s="14"/>
      <c r="L40" s="14">
        <f t="shared" si="5"/>
        <v>0</v>
      </c>
      <c r="M40" s="13"/>
      <c r="N40" s="2" t="s">
        <v>166</v>
      </c>
      <c r="O40" s="2" t="s">
        <v>50</v>
      </c>
      <c r="P40" s="2" t="s">
        <v>50</v>
      </c>
      <c r="Q40" s="2" t="s">
        <v>158</v>
      </c>
      <c r="R40" s="2" t="s">
        <v>59</v>
      </c>
      <c r="S40" s="2" t="s">
        <v>59</v>
      </c>
      <c r="T40" s="2" t="s">
        <v>60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" t="s">
        <v>50</v>
      </c>
      <c r="AS40" s="2" t="s">
        <v>50</v>
      </c>
      <c r="AT40" s="3"/>
      <c r="AU40" s="2" t="s">
        <v>167</v>
      </c>
      <c r="AV40" s="3">
        <v>114</v>
      </c>
    </row>
    <row r="41" spans="1:48" ht="30" customHeight="1" x14ac:dyDescent="0.3">
      <c r="A41" s="13" t="s">
        <v>168</v>
      </c>
      <c r="B41" s="13" t="s">
        <v>169</v>
      </c>
      <c r="C41" s="13" t="s">
        <v>162</v>
      </c>
      <c r="D41" s="11">
        <v>76.25</v>
      </c>
      <c r="E41" s="14"/>
      <c r="F41" s="14">
        <f>TRUNC(E41*D41, 0)</f>
        <v>0</v>
      </c>
      <c r="G41" s="14"/>
      <c r="H41" s="14">
        <f>TRUNC(G41*D41, 0)</f>
        <v>0</v>
      </c>
      <c r="I41" s="14"/>
      <c r="J41" s="14">
        <f>TRUNC(I41*D41, 0)</f>
        <v>0</v>
      </c>
      <c r="K41" s="14"/>
      <c r="L41" s="14">
        <f t="shared" si="5"/>
        <v>0</v>
      </c>
      <c r="M41" s="13"/>
      <c r="N41" s="2" t="s">
        <v>170</v>
      </c>
      <c r="O41" s="2" t="s">
        <v>50</v>
      </c>
      <c r="P41" s="2" t="s">
        <v>50</v>
      </c>
      <c r="Q41" s="2" t="s">
        <v>158</v>
      </c>
      <c r="R41" s="2" t="s">
        <v>59</v>
      </c>
      <c r="S41" s="2" t="s">
        <v>59</v>
      </c>
      <c r="T41" s="2" t="s">
        <v>60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2" t="s">
        <v>50</v>
      </c>
      <c r="AS41" s="2" t="s">
        <v>50</v>
      </c>
      <c r="AT41" s="3"/>
      <c r="AU41" s="2" t="s">
        <v>171</v>
      </c>
      <c r="AV41" s="3">
        <v>115</v>
      </c>
    </row>
    <row r="42" spans="1:48" ht="30" customHeight="1" x14ac:dyDescent="0.3">
      <c r="A42" s="13" t="s">
        <v>75</v>
      </c>
      <c r="B42" s="11"/>
      <c r="C42" s="11"/>
      <c r="D42" s="11"/>
      <c r="E42" s="11"/>
      <c r="F42" s="14">
        <f>SUM(F39:F41)</f>
        <v>0</v>
      </c>
      <c r="G42" s="11"/>
      <c r="H42" s="14">
        <f>SUM(H39:H41)</f>
        <v>0</v>
      </c>
      <c r="I42" s="11"/>
      <c r="J42" s="14">
        <f>SUM(J39:J41)</f>
        <v>0</v>
      </c>
      <c r="K42" s="11"/>
      <c r="L42" s="14">
        <f>SUM(L39:L41)</f>
        <v>0</v>
      </c>
      <c r="M42" s="11"/>
      <c r="N42" t="s">
        <v>76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7" manualBreakCount="7">
    <brk id="9" max="16383" man="1"/>
    <brk id="15" max="16383" man="1"/>
    <brk id="18" max="16383" man="1"/>
    <brk id="25" max="16383" man="1"/>
    <brk id="32" max="16383" man="1"/>
    <brk id="37" max="16383" man="1"/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opLeftCell="B1" workbookViewId="0"/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customWidth="1"/>
    <col min="14" max="14" width="2.625" hidden="1" customWidth="1"/>
  </cols>
  <sheetData>
    <row r="1" spans="1:14" ht="30" customHeight="1" x14ac:dyDescent="0.3">
      <c r="A1" s="70" t="s">
        <v>172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30" customHeight="1" x14ac:dyDescent="0.3">
      <c r="A2" s="71" t="s">
        <v>388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4" ht="30" customHeight="1" x14ac:dyDescent="0.3">
      <c r="A3" s="4" t="s">
        <v>173</v>
      </c>
      <c r="B3" s="4" t="s">
        <v>1</v>
      </c>
      <c r="C3" s="4" t="s">
        <v>2</v>
      </c>
      <c r="D3" s="4" t="s">
        <v>3</v>
      </c>
      <c r="E3" s="4" t="s">
        <v>174</v>
      </c>
      <c r="F3" s="4" t="s">
        <v>175</v>
      </c>
      <c r="G3" s="4" t="s">
        <v>176</v>
      </c>
      <c r="H3" s="4" t="s">
        <v>177</v>
      </c>
      <c r="I3" s="4" t="s">
        <v>178</v>
      </c>
      <c r="J3" s="4" t="s">
        <v>179</v>
      </c>
      <c r="K3" s="4" t="s">
        <v>180</v>
      </c>
      <c r="L3" s="4" t="s">
        <v>181</v>
      </c>
      <c r="M3" s="4" t="s">
        <v>182</v>
      </c>
      <c r="N3" s="1" t="s">
        <v>183</v>
      </c>
    </row>
    <row r="4" spans="1:14" ht="30" customHeight="1" x14ac:dyDescent="0.3">
      <c r="A4" s="13" t="s">
        <v>81</v>
      </c>
      <c r="B4" s="13" t="s">
        <v>79</v>
      </c>
      <c r="C4" s="13" t="s">
        <v>56</v>
      </c>
      <c r="D4" s="13" t="s">
        <v>72</v>
      </c>
      <c r="E4" s="18">
        <f>일위대가!F10</f>
        <v>0</v>
      </c>
      <c r="F4" s="18">
        <f>일위대가!H10</f>
        <v>0</v>
      </c>
      <c r="G4" s="18">
        <f>일위대가!J10</f>
        <v>0</v>
      </c>
      <c r="H4" s="18">
        <f t="shared" ref="H4:H9" si="0">E4+F4+G4</f>
        <v>0</v>
      </c>
      <c r="I4" s="13" t="s">
        <v>80</v>
      </c>
      <c r="J4" s="13" t="s">
        <v>50</v>
      </c>
      <c r="K4" s="13" t="s">
        <v>50</v>
      </c>
      <c r="L4" s="13" t="s">
        <v>50</v>
      </c>
      <c r="M4" s="13" t="s">
        <v>50</v>
      </c>
      <c r="N4" s="2" t="s">
        <v>50</v>
      </c>
    </row>
    <row r="5" spans="1:14" ht="30" customHeight="1" x14ac:dyDescent="0.3">
      <c r="A5" s="13" t="s">
        <v>85</v>
      </c>
      <c r="B5" s="13" t="s">
        <v>83</v>
      </c>
      <c r="C5" s="13" t="s">
        <v>63</v>
      </c>
      <c r="D5" s="13" t="s">
        <v>72</v>
      </c>
      <c r="E5" s="18">
        <f>일위대가!F19</f>
        <v>0</v>
      </c>
      <c r="F5" s="18">
        <f>일위대가!H19</f>
        <v>0</v>
      </c>
      <c r="G5" s="18">
        <f>일위대가!J19</f>
        <v>0</v>
      </c>
      <c r="H5" s="18">
        <f t="shared" si="0"/>
        <v>0</v>
      </c>
      <c r="I5" s="13" t="s">
        <v>84</v>
      </c>
      <c r="J5" s="13" t="s">
        <v>50</v>
      </c>
      <c r="K5" s="13" t="s">
        <v>50</v>
      </c>
      <c r="L5" s="13" t="s">
        <v>50</v>
      </c>
      <c r="M5" s="13" t="s">
        <v>50</v>
      </c>
      <c r="N5" s="2" t="s">
        <v>50</v>
      </c>
    </row>
    <row r="6" spans="1:14" ht="30" customHeight="1" x14ac:dyDescent="0.3">
      <c r="A6" s="13" t="s">
        <v>89</v>
      </c>
      <c r="B6" s="13" t="s">
        <v>87</v>
      </c>
      <c r="C6" s="13" t="s">
        <v>71</v>
      </c>
      <c r="D6" s="13" t="s">
        <v>72</v>
      </c>
      <c r="E6" s="18">
        <f>일위대가!F28</f>
        <v>0</v>
      </c>
      <c r="F6" s="18">
        <f>일위대가!H28</f>
        <v>0</v>
      </c>
      <c r="G6" s="18">
        <f>일위대가!J28</f>
        <v>0</v>
      </c>
      <c r="H6" s="18">
        <f t="shared" si="0"/>
        <v>0</v>
      </c>
      <c r="I6" s="13" t="s">
        <v>88</v>
      </c>
      <c r="J6" s="13" t="s">
        <v>50</v>
      </c>
      <c r="K6" s="13" t="s">
        <v>50</v>
      </c>
      <c r="L6" s="13" t="s">
        <v>50</v>
      </c>
      <c r="M6" s="13" t="s">
        <v>50</v>
      </c>
      <c r="N6" s="2" t="s">
        <v>50</v>
      </c>
    </row>
    <row r="7" spans="1:14" ht="30" customHeight="1" x14ac:dyDescent="0.3">
      <c r="A7" s="13" t="s">
        <v>93</v>
      </c>
      <c r="B7" s="13" t="s">
        <v>91</v>
      </c>
      <c r="C7" s="13" t="s">
        <v>63</v>
      </c>
      <c r="D7" s="13" t="s">
        <v>64</v>
      </c>
      <c r="E7" s="18">
        <f>일위대가!F36</f>
        <v>0</v>
      </c>
      <c r="F7" s="18">
        <f>일위대가!H36</f>
        <v>0</v>
      </c>
      <c r="G7" s="18">
        <f>일위대가!J36</f>
        <v>0</v>
      </c>
      <c r="H7" s="18">
        <f t="shared" si="0"/>
        <v>0</v>
      </c>
      <c r="I7" s="13" t="s">
        <v>92</v>
      </c>
      <c r="J7" s="13" t="s">
        <v>50</v>
      </c>
      <c r="K7" s="13" t="s">
        <v>50</v>
      </c>
      <c r="L7" s="13" t="s">
        <v>50</v>
      </c>
      <c r="M7" s="13" t="s">
        <v>50</v>
      </c>
      <c r="N7" s="2" t="s">
        <v>50</v>
      </c>
    </row>
    <row r="8" spans="1:14" ht="30" customHeight="1" x14ac:dyDescent="0.3">
      <c r="A8" s="13" t="s">
        <v>100</v>
      </c>
      <c r="B8" s="13" t="s">
        <v>97</v>
      </c>
      <c r="C8" s="13" t="s">
        <v>98</v>
      </c>
      <c r="D8" s="13" t="s">
        <v>64</v>
      </c>
      <c r="E8" s="18">
        <f>일위대가!F43</f>
        <v>0</v>
      </c>
      <c r="F8" s="18">
        <f>일위대가!H43</f>
        <v>0</v>
      </c>
      <c r="G8" s="18">
        <f>일위대가!J43</f>
        <v>0</v>
      </c>
      <c r="H8" s="18">
        <f t="shared" si="0"/>
        <v>0</v>
      </c>
      <c r="I8" s="13" t="s">
        <v>99</v>
      </c>
      <c r="J8" s="13" t="s">
        <v>50</v>
      </c>
      <c r="K8" s="13" t="s">
        <v>50</v>
      </c>
      <c r="L8" s="13" t="s">
        <v>50</v>
      </c>
      <c r="M8" s="13" t="s">
        <v>50</v>
      </c>
      <c r="N8" s="2" t="s">
        <v>50</v>
      </c>
    </row>
    <row r="9" spans="1:14" ht="30" customHeight="1" x14ac:dyDescent="0.3">
      <c r="A9" s="13" t="s">
        <v>156</v>
      </c>
      <c r="B9" s="13" t="s">
        <v>152</v>
      </c>
      <c r="C9" s="13" t="s">
        <v>153</v>
      </c>
      <c r="D9" s="13" t="s">
        <v>154</v>
      </c>
      <c r="E9" s="18">
        <f>일위대가!F48</f>
        <v>0</v>
      </c>
      <c r="F9" s="18">
        <f>일위대가!H48</f>
        <v>0</v>
      </c>
      <c r="G9" s="18">
        <f>일위대가!J48</f>
        <v>0</v>
      </c>
      <c r="H9" s="18">
        <f t="shared" si="0"/>
        <v>0</v>
      </c>
      <c r="I9" s="13" t="s">
        <v>155</v>
      </c>
      <c r="J9" s="13" t="s">
        <v>50</v>
      </c>
      <c r="K9" s="13" t="s">
        <v>50</v>
      </c>
      <c r="L9" s="13" t="s">
        <v>50</v>
      </c>
      <c r="M9" s="13" t="s">
        <v>243</v>
      </c>
      <c r="N9" s="2" t="s">
        <v>50</v>
      </c>
    </row>
  </sheetData>
  <mergeCells count="2">
    <mergeCell ref="A1:M1"/>
    <mergeCell ref="A2:M2"/>
  </mergeCells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8"/>
  <sheetViews>
    <sheetView workbookViewId="0">
      <selection sqref="A1:M1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  <col min="52" max="52" width="1.625" hidden="1" customWidth="1"/>
  </cols>
  <sheetData>
    <row r="1" spans="1:52" ht="30" customHeight="1" x14ac:dyDescent="0.3">
      <c r="A1" s="71" t="s">
        <v>388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52" ht="30" customHeight="1" x14ac:dyDescent="0.3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/>
      <c r="G2" s="68" t="s">
        <v>8</v>
      </c>
      <c r="H2" s="68"/>
      <c r="I2" s="68" t="s">
        <v>9</v>
      </c>
      <c r="J2" s="68"/>
      <c r="K2" s="68" t="s">
        <v>10</v>
      </c>
      <c r="L2" s="68"/>
      <c r="M2" s="68" t="s">
        <v>11</v>
      </c>
      <c r="N2" s="67" t="s">
        <v>184</v>
      </c>
      <c r="O2" s="67" t="s">
        <v>19</v>
      </c>
      <c r="P2" s="67" t="s">
        <v>21</v>
      </c>
      <c r="Q2" s="67" t="s">
        <v>22</v>
      </c>
      <c r="R2" s="67" t="s">
        <v>23</v>
      </c>
      <c r="S2" s="67" t="s">
        <v>24</v>
      </c>
      <c r="T2" s="67" t="s">
        <v>25</v>
      </c>
      <c r="U2" s="67" t="s">
        <v>26</v>
      </c>
      <c r="V2" s="67" t="s">
        <v>27</v>
      </c>
      <c r="W2" s="67" t="s">
        <v>28</v>
      </c>
      <c r="X2" s="67" t="s">
        <v>29</v>
      </c>
      <c r="Y2" s="67" t="s">
        <v>30</v>
      </c>
      <c r="Z2" s="67" t="s">
        <v>31</v>
      </c>
      <c r="AA2" s="67" t="s">
        <v>32</v>
      </c>
      <c r="AB2" s="67" t="s">
        <v>33</v>
      </c>
      <c r="AC2" s="67" t="s">
        <v>34</v>
      </c>
      <c r="AD2" s="67" t="s">
        <v>35</v>
      </c>
      <c r="AE2" s="67" t="s">
        <v>36</v>
      </c>
      <c r="AF2" s="67" t="s">
        <v>37</v>
      </c>
      <c r="AG2" s="67" t="s">
        <v>38</v>
      </c>
      <c r="AH2" s="67" t="s">
        <v>39</v>
      </c>
      <c r="AI2" s="67" t="s">
        <v>40</v>
      </c>
      <c r="AJ2" s="67" t="s">
        <v>41</v>
      </c>
      <c r="AK2" s="67" t="s">
        <v>42</v>
      </c>
      <c r="AL2" s="67" t="s">
        <v>43</v>
      </c>
      <c r="AM2" s="67" t="s">
        <v>44</v>
      </c>
      <c r="AN2" s="67" t="s">
        <v>45</v>
      </c>
      <c r="AO2" s="67" t="s">
        <v>46</v>
      </c>
      <c r="AP2" s="67" t="s">
        <v>185</v>
      </c>
      <c r="AQ2" s="67" t="s">
        <v>186</v>
      </c>
      <c r="AR2" s="67" t="s">
        <v>187</v>
      </c>
      <c r="AS2" s="67" t="s">
        <v>188</v>
      </c>
      <c r="AT2" s="67" t="s">
        <v>189</v>
      </c>
      <c r="AU2" s="67" t="s">
        <v>190</v>
      </c>
      <c r="AV2" s="67" t="s">
        <v>47</v>
      </c>
      <c r="AW2" s="67" t="s">
        <v>191</v>
      </c>
      <c r="AX2" s="1" t="s">
        <v>183</v>
      </c>
      <c r="AY2" s="1" t="s">
        <v>20</v>
      </c>
      <c r="AZ2" s="1" t="s">
        <v>192</v>
      </c>
    </row>
    <row r="3" spans="1:52" ht="30" customHeight="1" x14ac:dyDescent="0.3">
      <c r="A3" s="68"/>
      <c r="B3" s="68"/>
      <c r="C3" s="68"/>
      <c r="D3" s="68"/>
      <c r="E3" s="4" t="s">
        <v>6</v>
      </c>
      <c r="F3" s="4" t="s">
        <v>7</v>
      </c>
      <c r="G3" s="4" t="s">
        <v>6</v>
      </c>
      <c r="H3" s="4" t="s">
        <v>7</v>
      </c>
      <c r="I3" s="4" t="s">
        <v>6</v>
      </c>
      <c r="J3" s="4" t="s">
        <v>7</v>
      </c>
      <c r="K3" s="4" t="s">
        <v>6</v>
      </c>
      <c r="L3" s="4" t="s">
        <v>7</v>
      </c>
      <c r="M3" s="68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</row>
    <row r="4" spans="1:52" ht="30" customHeight="1" x14ac:dyDescent="0.3">
      <c r="A4" s="72" t="s">
        <v>193</v>
      </c>
      <c r="B4" s="72"/>
      <c r="C4" s="72"/>
      <c r="D4" s="72"/>
      <c r="E4" s="73"/>
      <c r="F4" s="74"/>
      <c r="G4" s="73"/>
      <c r="H4" s="74"/>
      <c r="I4" s="73"/>
      <c r="J4" s="74"/>
      <c r="K4" s="73"/>
      <c r="L4" s="74"/>
      <c r="M4" s="72"/>
      <c r="N4" s="1" t="s">
        <v>81</v>
      </c>
    </row>
    <row r="5" spans="1:52" ht="30" customHeight="1" x14ac:dyDescent="0.3">
      <c r="A5" s="10" t="s">
        <v>194</v>
      </c>
      <c r="B5" s="10" t="s">
        <v>195</v>
      </c>
      <c r="C5" s="10" t="s">
        <v>196</v>
      </c>
      <c r="D5" s="11">
        <v>4.5999999999999999E-2</v>
      </c>
      <c r="E5" s="17"/>
      <c r="F5" s="18">
        <f>TRUNC(E5*D5,1)</f>
        <v>0</v>
      </c>
      <c r="G5" s="17"/>
      <c r="H5" s="18">
        <f>TRUNC(G5*D5,1)</f>
        <v>0</v>
      </c>
      <c r="I5" s="17">
        <f>단가대비표!V25</f>
        <v>0</v>
      </c>
      <c r="J5" s="18">
        <f>TRUNC(I5*D5,1)</f>
        <v>0</v>
      </c>
      <c r="K5" s="17">
        <f t="shared" ref="K5:L9" si="0">TRUNC(E5+G5+I5,1)</f>
        <v>0</v>
      </c>
      <c r="L5" s="18">
        <f t="shared" si="0"/>
        <v>0</v>
      </c>
      <c r="M5" s="10" t="s">
        <v>50</v>
      </c>
      <c r="N5" s="2" t="s">
        <v>81</v>
      </c>
      <c r="O5" s="2" t="s">
        <v>197</v>
      </c>
      <c r="P5" s="2" t="s">
        <v>59</v>
      </c>
      <c r="Q5" s="2" t="s">
        <v>59</v>
      </c>
      <c r="R5" s="2" t="s">
        <v>60</v>
      </c>
      <c r="S5" s="3"/>
      <c r="T5" s="3"/>
      <c r="U5" s="3"/>
      <c r="V5" s="3">
        <v>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50</v>
      </c>
      <c r="AW5" s="2" t="s">
        <v>198</v>
      </c>
      <c r="AX5" s="2" t="s">
        <v>50</v>
      </c>
      <c r="AY5" s="2" t="s">
        <v>50</v>
      </c>
      <c r="AZ5" s="2" t="s">
        <v>50</v>
      </c>
    </row>
    <row r="6" spans="1:52" ht="30" customHeight="1" x14ac:dyDescent="0.3">
      <c r="A6" s="10" t="s">
        <v>199</v>
      </c>
      <c r="B6" s="10" t="s">
        <v>195</v>
      </c>
      <c r="C6" s="10" t="s">
        <v>196</v>
      </c>
      <c r="D6" s="11">
        <v>1.0999999999999999E-2</v>
      </c>
      <c r="E6" s="17"/>
      <c r="F6" s="18">
        <f>TRUNC(E6*D6,1)</f>
        <v>0</v>
      </c>
      <c r="G6" s="17"/>
      <c r="H6" s="18">
        <f>TRUNC(G6*D6,1)</f>
        <v>0</v>
      </c>
      <c r="I6" s="17">
        <f>단가대비표!V26</f>
        <v>0</v>
      </c>
      <c r="J6" s="18">
        <f>TRUNC(I6*D6,1)</f>
        <v>0</v>
      </c>
      <c r="K6" s="17">
        <f t="shared" si="0"/>
        <v>0</v>
      </c>
      <c r="L6" s="18">
        <f t="shared" si="0"/>
        <v>0</v>
      </c>
      <c r="M6" s="10" t="s">
        <v>50</v>
      </c>
      <c r="N6" s="2" t="s">
        <v>81</v>
      </c>
      <c r="O6" s="2" t="s">
        <v>200</v>
      </c>
      <c r="P6" s="2" t="s">
        <v>59</v>
      </c>
      <c r="Q6" s="2" t="s">
        <v>59</v>
      </c>
      <c r="R6" s="2" t="s">
        <v>60</v>
      </c>
      <c r="S6" s="3"/>
      <c r="T6" s="3"/>
      <c r="U6" s="3"/>
      <c r="V6" s="3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50</v>
      </c>
      <c r="AW6" s="2" t="s">
        <v>201</v>
      </c>
      <c r="AX6" s="2" t="s">
        <v>50</v>
      </c>
      <c r="AY6" s="2" t="s">
        <v>50</v>
      </c>
      <c r="AZ6" s="2" t="s">
        <v>50</v>
      </c>
    </row>
    <row r="7" spans="1:52" ht="30" customHeight="1" x14ac:dyDescent="0.3">
      <c r="A7" s="10" t="s">
        <v>202</v>
      </c>
      <c r="B7" s="10" t="s">
        <v>195</v>
      </c>
      <c r="C7" s="10" t="s">
        <v>196</v>
      </c>
      <c r="D7" s="11">
        <v>0.125</v>
      </c>
      <c r="E7" s="17"/>
      <c r="F7" s="18">
        <f>TRUNC(E7*D7,1)</f>
        <v>0</v>
      </c>
      <c r="G7" s="17"/>
      <c r="H7" s="18">
        <f>TRUNC(G7*D7,1)</f>
        <v>0</v>
      </c>
      <c r="I7" s="17">
        <f>단가대비표!V27</f>
        <v>0</v>
      </c>
      <c r="J7" s="18">
        <f>TRUNC(I7*D7,1)</f>
        <v>0</v>
      </c>
      <c r="K7" s="17">
        <f t="shared" si="0"/>
        <v>0</v>
      </c>
      <c r="L7" s="18">
        <f t="shared" si="0"/>
        <v>0</v>
      </c>
      <c r="M7" s="10" t="s">
        <v>50</v>
      </c>
      <c r="N7" s="2" t="s">
        <v>81</v>
      </c>
      <c r="O7" s="2" t="s">
        <v>203</v>
      </c>
      <c r="P7" s="2" t="s">
        <v>59</v>
      </c>
      <c r="Q7" s="2" t="s">
        <v>59</v>
      </c>
      <c r="R7" s="2" t="s">
        <v>60</v>
      </c>
      <c r="S7" s="3"/>
      <c r="T7" s="3"/>
      <c r="U7" s="3"/>
      <c r="V7" s="3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50</v>
      </c>
      <c r="AW7" s="2" t="s">
        <v>204</v>
      </c>
      <c r="AX7" s="2" t="s">
        <v>50</v>
      </c>
      <c r="AY7" s="2" t="s">
        <v>50</v>
      </c>
      <c r="AZ7" s="2" t="s">
        <v>50</v>
      </c>
    </row>
    <row r="8" spans="1:52" ht="30" customHeight="1" x14ac:dyDescent="0.3">
      <c r="A8" s="10" t="s">
        <v>205</v>
      </c>
      <c r="B8" s="10" t="s">
        <v>195</v>
      </c>
      <c r="C8" s="10" t="s">
        <v>196</v>
      </c>
      <c r="D8" s="11">
        <v>0.17199999999999999</v>
      </c>
      <c r="E8" s="17"/>
      <c r="F8" s="18">
        <f>TRUNC(E8*D8,1)</f>
        <v>0</v>
      </c>
      <c r="G8" s="17"/>
      <c r="H8" s="18">
        <f>TRUNC(G8*D8,1)</f>
        <v>0</v>
      </c>
      <c r="I8" s="17">
        <f>단가대비표!V28</f>
        <v>0</v>
      </c>
      <c r="J8" s="18">
        <f>TRUNC(I8*D8,1)</f>
        <v>0</v>
      </c>
      <c r="K8" s="17">
        <f t="shared" si="0"/>
        <v>0</v>
      </c>
      <c r="L8" s="18">
        <f t="shared" si="0"/>
        <v>0</v>
      </c>
      <c r="M8" s="10" t="s">
        <v>50</v>
      </c>
      <c r="N8" s="2" t="s">
        <v>81</v>
      </c>
      <c r="O8" s="2" t="s">
        <v>206</v>
      </c>
      <c r="P8" s="2" t="s">
        <v>59</v>
      </c>
      <c r="Q8" s="2" t="s">
        <v>59</v>
      </c>
      <c r="R8" s="2" t="s">
        <v>60</v>
      </c>
      <c r="S8" s="3"/>
      <c r="T8" s="3"/>
      <c r="U8" s="3"/>
      <c r="V8" s="3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50</v>
      </c>
      <c r="AW8" s="2" t="s">
        <v>207</v>
      </c>
      <c r="AX8" s="2" t="s">
        <v>50</v>
      </c>
      <c r="AY8" s="2" t="s">
        <v>50</v>
      </c>
      <c r="AZ8" s="2" t="s">
        <v>50</v>
      </c>
    </row>
    <row r="9" spans="1:52" ht="30" customHeight="1" x14ac:dyDescent="0.3">
      <c r="A9" s="10" t="s">
        <v>208</v>
      </c>
      <c r="B9" s="10" t="s">
        <v>209</v>
      </c>
      <c r="C9" s="10" t="s">
        <v>210</v>
      </c>
      <c r="D9" s="11">
        <v>1</v>
      </c>
      <c r="E9" s="17"/>
      <c r="F9" s="18">
        <f>TRUNC(E9*D9,1)</f>
        <v>0</v>
      </c>
      <c r="G9" s="17"/>
      <c r="H9" s="18">
        <f>TRUNC(G9*D9,1)</f>
        <v>0</v>
      </c>
      <c r="I9" s="17">
        <f>TRUNC(SUMIF(V5:V9, RIGHTB(O9, 1), H5:H9)*U9, 2)</f>
        <v>0</v>
      </c>
      <c r="J9" s="18">
        <f>TRUNC(I9*D9,1)</f>
        <v>0</v>
      </c>
      <c r="K9" s="17">
        <f t="shared" si="0"/>
        <v>0</v>
      </c>
      <c r="L9" s="18">
        <f t="shared" si="0"/>
        <v>0</v>
      </c>
      <c r="M9" s="10" t="s">
        <v>50</v>
      </c>
      <c r="N9" s="2" t="s">
        <v>81</v>
      </c>
      <c r="O9" s="2" t="s">
        <v>211</v>
      </c>
      <c r="P9" s="2" t="s">
        <v>59</v>
      </c>
      <c r="Q9" s="2" t="s">
        <v>59</v>
      </c>
      <c r="R9" s="2" t="s">
        <v>59</v>
      </c>
      <c r="S9" s="3">
        <v>1</v>
      </c>
      <c r="T9" s="3">
        <v>2</v>
      </c>
      <c r="U9" s="3">
        <v>0.03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50</v>
      </c>
      <c r="AW9" s="2" t="s">
        <v>212</v>
      </c>
      <c r="AX9" s="2" t="s">
        <v>50</v>
      </c>
      <c r="AY9" s="2" t="s">
        <v>50</v>
      </c>
      <c r="AZ9" s="2" t="s">
        <v>50</v>
      </c>
    </row>
    <row r="10" spans="1:52" ht="30" customHeight="1" x14ac:dyDescent="0.3">
      <c r="A10" s="10" t="s">
        <v>213</v>
      </c>
      <c r="B10" s="10" t="s">
        <v>50</v>
      </c>
      <c r="C10" s="10" t="s">
        <v>50</v>
      </c>
      <c r="D10" s="11"/>
      <c r="E10" s="17"/>
      <c r="F10" s="18">
        <f>TRUNC(SUMIF(N5:N9, N4, F5:F9),0)</f>
        <v>0</v>
      </c>
      <c r="G10" s="17"/>
      <c r="H10" s="18">
        <f>TRUNC(SUMIF(N5:N9, N4, H5:H9),0)</f>
        <v>0</v>
      </c>
      <c r="I10" s="17"/>
      <c r="J10" s="18">
        <f>TRUNC(SUMIF(N5:N9, N4, J5:J9),0)</f>
        <v>0</v>
      </c>
      <c r="K10" s="17"/>
      <c r="L10" s="18">
        <f>F10+H10+J10</f>
        <v>0</v>
      </c>
      <c r="M10" s="10" t="s">
        <v>50</v>
      </c>
      <c r="N10" s="2" t="s">
        <v>76</v>
      </c>
      <c r="O10" s="2" t="s">
        <v>76</v>
      </c>
      <c r="P10" s="2" t="s">
        <v>50</v>
      </c>
      <c r="Q10" s="2" t="s">
        <v>50</v>
      </c>
      <c r="R10" s="2" t="s">
        <v>50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50</v>
      </c>
      <c r="AW10" s="2" t="s">
        <v>50</v>
      </c>
      <c r="AX10" s="2" t="s">
        <v>50</v>
      </c>
      <c r="AY10" s="2" t="s">
        <v>50</v>
      </c>
      <c r="AZ10" s="2" t="s">
        <v>50</v>
      </c>
    </row>
    <row r="11" spans="1:52" ht="30" customHeight="1" x14ac:dyDescent="0.3">
      <c r="A11" s="11"/>
      <c r="B11" s="11"/>
      <c r="C11" s="11"/>
      <c r="D11" s="11"/>
      <c r="E11" s="17"/>
      <c r="F11" s="18"/>
      <c r="G11" s="17"/>
      <c r="H11" s="18"/>
      <c r="I11" s="17"/>
      <c r="J11" s="18"/>
      <c r="K11" s="17"/>
      <c r="L11" s="18"/>
      <c r="M11" s="11"/>
    </row>
    <row r="12" spans="1:52" ht="30" customHeight="1" x14ac:dyDescent="0.3">
      <c r="A12" s="72" t="s">
        <v>214</v>
      </c>
      <c r="B12" s="72"/>
      <c r="C12" s="72"/>
      <c r="D12" s="72"/>
      <c r="E12" s="73"/>
      <c r="F12" s="74"/>
      <c r="G12" s="73"/>
      <c r="H12" s="74"/>
      <c r="I12" s="73"/>
      <c r="J12" s="74"/>
      <c r="K12" s="73"/>
      <c r="L12" s="74"/>
      <c r="M12" s="72"/>
      <c r="N12" s="1" t="s">
        <v>85</v>
      </c>
    </row>
    <row r="13" spans="1:52" ht="30" customHeight="1" x14ac:dyDescent="0.3">
      <c r="A13" s="10" t="s">
        <v>194</v>
      </c>
      <c r="B13" s="10" t="s">
        <v>195</v>
      </c>
      <c r="C13" s="10" t="s">
        <v>196</v>
      </c>
      <c r="D13" s="11">
        <v>0.03</v>
      </c>
      <c r="E13" s="17"/>
      <c r="F13" s="18">
        <f t="shared" ref="F13:F18" si="1">TRUNC(E13*D13,1)</f>
        <v>0</v>
      </c>
      <c r="G13" s="17"/>
      <c r="H13" s="18">
        <f t="shared" ref="H13:H18" si="2">TRUNC(G13*D13,1)</f>
        <v>0</v>
      </c>
      <c r="I13" s="17">
        <f>단가대비표!V25</f>
        <v>0</v>
      </c>
      <c r="J13" s="18">
        <f t="shared" ref="J13:J18" si="3">TRUNC(I13*D13,1)</f>
        <v>0</v>
      </c>
      <c r="K13" s="17">
        <f t="shared" ref="K13:L18" si="4">TRUNC(E13+G13+I13,1)</f>
        <v>0</v>
      </c>
      <c r="L13" s="18">
        <f t="shared" si="4"/>
        <v>0</v>
      </c>
      <c r="M13" s="10" t="s">
        <v>50</v>
      </c>
      <c r="N13" s="2" t="s">
        <v>85</v>
      </c>
      <c r="O13" s="2" t="s">
        <v>197</v>
      </c>
      <c r="P13" s="2" t="s">
        <v>59</v>
      </c>
      <c r="Q13" s="2" t="s">
        <v>59</v>
      </c>
      <c r="R13" s="2" t="s">
        <v>60</v>
      </c>
      <c r="S13" s="3"/>
      <c r="T13" s="3"/>
      <c r="U13" s="3"/>
      <c r="V13" s="3">
        <v>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50</v>
      </c>
      <c r="AW13" s="2" t="s">
        <v>215</v>
      </c>
      <c r="AX13" s="2" t="s">
        <v>50</v>
      </c>
      <c r="AY13" s="2" t="s">
        <v>50</v>
      </c>
      <c r="AZ13" s="2" t="s">
        <v>50</v>
      </c>
    </row>
    <row r="14" spans="1:52" ht="30" customHeight="1" x14ac:dyDescent="0.3">
      <c r="A14" s="10" t="s">
        <v>199</v>
      </c>
      <c r="B14" s="10" t="s">
        <v>195</v>
      </c>
      <c r="C14" s="10" t="s">
        <v>196</v>
      </c>
      <c r="D14" s="11">
        <v>7.8E-2</v>
      </c>
      <c r="E14" s="17"/>
      <c r="F14" s="18">
        <f t="shared" si="1"/>
        <v>0</v>
      </c>
      <c r="G14" s="17"/>
      <c r="H14" s="18">
        <f t="shared" si="2"/>
        <v>0</v>
      </c>
      <c r="I14" s="17">
        <f>단가대비표!V26</f>
        <v>0</v>
      </c>
      <c r="J14" s="18">
        <f t="shared" si="3"/>
        <v>0</v>
      </c>
      <c r="K14" s="17">
        <f t="shared" si="4"/>
        <v>0</v>
      </c>
      <c r="L14" s="18">
        <f t="shared" si="4"/>
        <v>0</v>
      </c>
      <c r="M14" s="10" t="s">
        <v>50</v>
      </c>
      <c r="N14" s="2" t="s">
        <v>85</v>
      </c>
      <c r="O14" s="2" t="s">
        <v>200</v>
      </c>
      <c r="P14" s="2" t="s">
        <v>59</v>
      </c>
      <c r="Q14" s="2" t="s">
        <v>59</v>
      </c>
      <c r="R14" s="2" t="s">
        <v>60</v>
      </c>
      <c r="S14" s="3"/>
      <c r="T14" s="3"/>
      <c r="U14" s="3"/>
      <c r="V14" s="3">
        <v>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50</v>
      </c>
      <c r="AW14" s="2" t="s">
        <v>216</v>
      </c>
      <c r="AX14" s="2" t="s">
        <v>50</v>
      </c>
      <c r="AY14" s="2" t="s">
        <v>50</v>
      </c>
      <c r="AZ14" s="2" t="s">
        <v>50</v>
      </c>
    </row>
    <row r="15" spans="1:52" ht="30" customHeight="1" x14ac:dyDescent="0.3">
      <c r="A15" s="10" t="s">
        <v>202</v>
      </c>
      <c r="B15" s="10" t="s">
        <v>195</v>
      </c>
      <c r="C15" s="10" t="s">
        <v>196</v>
      </c>
      <c r="D15" s="11">
        <v>9.2999999999999999E-2</v>
      </c>
      <c r="E15" s="17"/>
      <c r="F15" s="18">
        <f t="shared" si="1"/>
        <v>0</v>
      </c>
      <c r="G15" s="17"/>
      <c r="H15" s="18">
        <f t="shared" si="2"/>
        <v>0</v>
      </c>
      <c r="I15" s="17">
        <f>단가대비표!V27</f>
        <v>0</v>
      </c>
      <c r="J15" s="18">
        <f t="shared" si="3"/>
        <v>0</v>
      </c>
      <c r="K15" s="17">
        <f t="shared" si="4"/>
        <v>0</v>
      </c>
      <c r="L15" s="18">
        <f t="shared" si="4"/>
        <v>0</v>
      </c>
      <c r="M15" s="10" t="s">
        <v>50</v>
      </c>
      <c r="N15" s="2" t="s">
        <v>85</v>
      </c>
      <c r="O15" s="2" t="s">
        <v>203</v>
      </c>
      <c r="P15" s="2" t="s">
        <v>59</v>
      </c>
      <c r="Q15" s="2" t="s">
        <v>59</v>
      </c>
      <c r="R15" s="2" t="s">
        <v>60</v>
      </c>
      <c r="S15" s="3"/>
      <c r="T15" s="3"/>
      <c r="U15" s="3"/>
      <c r="V15" s="3">
        <v>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50</v>
      </c>
      <c r="AW15" s="2" t="s">
        <v>217</v>
      </c>
      <c r="AX15" s="2" t="s">
        <v>50</v>
      </c>
      <c r="AY15" s="2" t="s">
        <v>50</v>
      </c>
      <c r="AZ15" s="2" t="s">
        <v>50</v>
      </c>
    </row>
    <row r="16" spans="1:52" ht="30" customHeight="1" x14ac:dyDescent="0.3">
      <c r="A16" s="10" t="s">
        <v>205</v>
      </c>
      <c r="B16" s="10" t="s">
        <v>195</v>
      </c>
      <c r="C16" s="10" t="s">
        <v>196</v>
      </c>
      <c r="D16" s="11">
        <v>0.115</v>
      </c>
      <c r="E16" s="17"/>
      <c r="F16" s="18">
        <f t="shared" si="1"/>
        <v>0</v>
      </c>
      <c r="G16" s="17"/>
      <c r="H16" s="18">
        <f t="shared" si="2"/>
        <v>0</v>
      </c>
      <c r="I16" s="17">
        <f>단가대비표!V28</f>
        <v>0</v>
      </c>
      <c r="J16" s="18">
        <f t="shared" si="3"/>
        <v>0</v>
      </c>
      <c r="K16" s="17">
        <f t="shared" si="4"/>
        <v>0</v>
      </c>
      <c r="L16" s="18">
        <f t="shared" si="4"/>
        <v>0</v>
      </c>
      <c r="M16" s="10" t="s">
        <v>50</v>
      </c>
      <c r="N16" s="2" t="s">
        <v>85</v>
      </c>
      <c r="O16" s="2" t="s">
        <v>206</v>
      </c>
      <c r="P16" s="2" t="s">
        <v>59</v>
      </c>
      <c r="Q16" s="2" t="s">
        <v>59</v>
      </c>
      <c r="R16" s="2" t="s">
        <v>60</v>
      </c>
      <c r="S16" s="3"/>
      <c r="T16" s="3"/>
      <c r="U16" s="3"/>
      <c r="V16" s="3">
        <v>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50</v>
      </c>
      <c r="AW16" s="2" t="s">
        <v>218</v>
      </c>
      <c r="AX16" s="2" t="s">
        <v>50</v>
      </c>
      <c r="AY16" s="2" t="s">
        <v>50</v>
      </c>
      <c r="AZ16" s="2" t="s">
        <v>50</v>
      </c>
    </row>
    <row r="17" spans="1:52" ht="30" customHeight="1" x14ac:dyDescent="0.3">
      <c r="A17" s="10" t="s">
        <v>219</v>
      </c>
      <c r="B17" s="10" t="s">
        <v>195</v>
      </c>
      <c r="C17" s="10" t="s">
        <v>196</v>
      </c>
      <c r="D17" s="11">
        <v>1.4999999999999999E-2</v>
      </c>
      <c r="E17" s="17"/>
      <c r="F17" s="18">
        <f t="shared" si="1"/>
        <v>0</v>
      </c>
      <c r="G17" s="17"/>
      <c r="H17" s="18">
        <f t="shared" si="2"/>
        <v>0</v>
      </c>
      <c r="I17" s="17">
        <f>단가대비표!V29</f>
        <v>0</v>
      </c>
      <c r="J17" s="18">
        <f t="shared" si="3"/>
        <v>0</v>
      </c>
      <c r="K17" s="17">
        <f t="shared" si="4"/>
        <v>0</v>
      </c>
      <c r="L17" s="18">
        <f t="shared" si="4"/>
        <v>0</v>
      </c>
      <c r="M17" s="10" t="s">
        <v>50</v>
      </c>
      <c r="N17" s="2" t="s">
        <v>85</v>
      </c>
      <c r="O17" s="2" t="s">
        <v>220</v>
      </c>
      <c r="P17" s="2" t="s">
        <v>59</v>
      </c>
      <c r="Q17" s="2" t="s">
        <v>59</v>
      </c>
      <c r="R17" s="2" t="s">
        <v>60</v>
      </c>
      <c r="S17" s="3"/>
      <c r="T17" s="3"/>
      <c r="U17" s="3"/>
      <c r="V17" s="3">
        <v>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50</v>
      </c>
      <c r="AW17" s="2" t="s">
        <v>221</v>
      </c>
      <c r="AX17" s="2" t="s">
        <v>50</v>
      </c>
      <c r="AY17" s="2" t="s">
        <v>50</v>
      </c>
      <c r="AZ17" s="2" t="s">
        <v>50</v>
      </c>
    </row>
    <row r="18" spans="1:52" ht="30" customHeight="1" x14ac:dyDescent="0.3">
      <c r="A18" s="10" t="s">
        <v>208</v>
      </c>
      <c r="B18" s="10" t="s">
        <v>209</v>
      </c>
      <c r="C18" s="10" t="s">
        <v>210</v>
      </c>
      <c r="D18" s="11">
        <v>1</v>
      </c>
      <c r="E18" s="17"/>
      <c r="F18" s="18">
        <f t="shared" si="1"/>
        <v>0</v>
      </c>
      <c r="G18" s="17"/>
      <c r="H18" s="18">
        <f t="shared" si="2"/>
        <v>0</v>
      </c>
      <c r="I18" s="17">
        <f>TRUNC(SUMIF(V13:V18, RIGHTB(O18, 1), H13:H18)*U18, 2)</f>
        <v>0</v>
      </c>
      <c r="J18" s="18">
        <f t="shared" si="3"/>
        <v>0</v>
      </c>
      <c r="K18" s="17">
        <f t="shared" si="4"/>
        <v>0</v>
      </c>
      <c r="L18" s="18">
        <f t="shared" si="4"/>
        <v>0</v>
      </c>
      <c r="M18" s="10" t="s">
        <v>50</v>
      </c>
      <c r="N18" s="2" t="s">
        <v>85</v>
      </c>
      <c r="O18" s="2" t="s">
        <v>211</v>
      </c>
      <c r="P18" s="2" t="s">
        <v>59</v>
      </c>
      <c r="Q18" s="2" t="s">
        <v>59</v>
      </c>
      <c r="R18" s="2" t="s">
        <v>59</v>
      </c>
      <c r="S18" s="3">
        <v>1</v>
      </c>
      <c r="T18" s="3">
        <v>2</v>
      </c>
      <c r="U18" s="3">
        <v>0.03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50</v>
      </c>
      <c r="AW18" s="2" t="s">
        <v>222</v>
      </c>
      <c r="AX18" s="2" t="s">
        <v>50</v>
      </c>
      <c r="AY18" s="2" t="s">
        <v>50</v>
      </c>
      <c r="AZ18" s="2" t="s">
        <v>50</v>
      </c>
    </row>
    <row r="19" spans="1:52" ht="30" customHeight="1" x14ac:dyDescent="0.3">
      <c r="A19" s="10" t="s">
        <v>213</v>
      </c>
      <c r="B19" s="10" t="s">
        <v>50</v>
      </c>
      <c r="C19" s="10" t="s">
        <v>50</v>
      </c>
      <c r="D19" s="11"/>
      <c r="E19" s="17"/>
      <c r="F19" s="18">
        <f>TRUNC(SUMIF(N13:N18, N12, F13:F18),0)</f>
        <v>0</v>
      </c>
      <c r="G19" s="17"/>
      <c r="H19" s="18">
        <f>TRUNC(SUMIF(N13:N18, N12, H13:H18),0)</f>
        <v>0</v>
      </c>
      <c r="I19" s="17"/>
      <c r="J19" s="18">
        <f>TRUNC(SUMIF(N13:N18, N12, J13:J18),0)</f>
        <v>0</v>
      </c>
      <c r="K19" s="17"/>
      <c r="L19" s="18">
        <f>F19+H19+J19</f>
        <v>0</v>
      </c>
      <c r="M19" s="10" t="s">
        <v>50</v>
      </c>
      <c r="N19" s="2" t="s">
        <v>76</v>
      </c>
      <c r="O19" s="2" t="s">
        <v>76</v>
      </c>
      <c r="P19" s="2" t="s">
        <v>50</v>
      </c>
      <c r="Q19" s="2" t="s">
        <v>50</v>
      </c>
      <c r="R19" s="2" t="s">
        <v>50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50</v>
      </c>
      <c r="AW19" s="2" t="s">
        <v>50</v>
      </c>
      <c r="AX19" s="2" t="s">
        <v>50</v>
      </c>
      <c r="AY19" s="2" t="s">
        <v>50</v>
      </c>
      <c r="AZ19" s="2" t="s">
        <v>50</v>
      </c>
    </row>
    <row r="20" spans="1:52" ht="30" customHeight="1" x14ac:dyDescent="0.3">
      <c r="A20" s="11"/>
      <c r="B20" s="11"/>
      <c r="C20" s="11"/>
      <c r="D20" s="11"/>
      <c r="E20" s="17"/>
      <c r="F20" s="18"/>
      <c r="G20" s="17"/>
      <c r="H20" s="18"/>
      <c r="I20" s="17"/>
      <c r="J20" s="18"/>
      <c r="K20" s="17"/>
      <c r="L20" s="18"/>
      <c r="M20" s="11"/>
    </row>
    <row r="21" spans="1:52" ht="30" customHeight="1" x14ac:dyDescent="0.3">
      <c r="A21" s="72" t="s">
        <v>223</v>
      </c>
      <c r="B21" s="72"/>
      <c r="C21" s="72"/>
      <c r="D21" s="72"/>
      <c r="E21" s="73"/>
      <c r="F21" s="74"/>
      <c r="G21" s="73"/>
      <c r="H21" s="74"/>
      <c r="I21" s="73"/>
      <c r="J21" s="74"/>
      <c r="K21" s="73"/>
      <c r="L21" s="74"/>
      <c r="M21" s="72"/>
      <c r="N21" s="1" t="s">
        <v>89</v>
      </c>
    </row>
    <row r="22" spans="1:52" ht="30" customHeight="1" x14ac:dyDescent="0.3">
      <c r="A22" s="10" t="s">
        <v>194</v>
      </c>
      <c r="B22" s="10" t="s">
        <v>195</v>
      </c>
      <c r="C22" s="10" t="s">
        <v>196</v>
      </c>
      <c r="D22" s="11">
        <v>0.03</v>
      </c>
      <c r="E22" s="17"/>
      <c r="F22" s="18">
        <f t="shared" ref="F22:F27" si="5">TRUNC(E22*D22,1)</f>
        <v>0</v>
      </c>
      <c r="G22" s="17"/>
      <c r="H22" s="18">
        <f t="shared" ref="H22:H27" si="6">TRUNC(G22*D22,1)</f>
        <v>0</v>
      </c>
      <c r="I22" s="17">
        <f>단가대비표!V25</f>
        <v>0</v>
      </c>
      <c r="J22" s="18">
        <f t="shared" ref="J22:J27" si="7">TRUNC(I22*D22,1)</f>
        <v>0</v>
      </c>
      <c r="K22" s="17">
        <f t="shared" ref="K22:L27" si="8">TRUNC(E22+G22+I22,1)</f>
        <v>0</v>
      </c>
      <c r="L22" s="18">
        <f t="shared" si="8"/>
        <v>0</v>
      </c>
      <c r="M22" s="10" t="s">
        <v>50</v>
      </c>
      <c r="N22" s="2" t="s">
        <v>89</v>
      </c>
      <c r="O22" s="2" t="s">
        <v>197</v>
      </c>
      <c r="P22" s="2" t="s">
        <v>59</v>
      </c>
      <c r="Q22" s="2" t="s">
        <v>59</v>
      </c>
      <c r="R22" s="2" t="s">
        <v>60</v>
      </c>
      <c r="S22" s="3"/>
      <c r="T22" s="3"/>
      <c r="U22" s="3"/>
      <c r="V22" s="3">
        <v>1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50</v>
      </c>
      <c r="AW22" s="2" t="s">
        <v>224</v>
      </c>
      <c r="AX22" s="2" t="s">
        <v>50</v>
      </c>
      <c r="AY22" s="2" t="s">
        <v>50</v>
      </c>
      <c r="AZ22" s="2" t="s">
        <v>50</v>
      </c>
    </row>
    <row r="23" spans="1:52" ht="30" customHeight="1" x14ac:dyDescent="0.3">
      <c r="A23" s="10" t="s">
        <v>199</v>
      </c>
      <c r="B23" s="10" t="s">
        <v>195</v>
      </c>
      <c r="C23" s="10" t="s">
        <v>196</v>
      </c>
      <c r="D23" s="11">
        <v>1.0999999999999999E-2</v>
      </c>
      <c r="E23" s="17"/>
      <c r="F23" s="18">
        <f t="shared" si="5"/>
        <v>0</v>
      </c>
      <c r="G23" s="17"/>
      <c r="H23" s="18">
        <f t="shared" si="6"/>
        <v>0</v>
      </c>
      <c r="I23" s="17">
        <f>단가대비표!V26</f>
        <v>0</v>
      </c>
      <c r="J23" s="18">
        <f t="shared" si="7"/>
        <v>0</v>
      </c>
      <c r="K23" s="17">
        <f t="shared" si="8"/>
        <v>0</v>
      </c>
      <c r="L23" s="18">
        <f t="shared" si="8"/>
        <v>0</v>
      </c>
      <c r="M23" s="10" t="s">
        <v>50</v>
      </c>
      <c r="N23" s="2" t="s">
        <v>89</v>
      </c>
      <c r="O23" s="2" t="s">
        <v>200</v>
      </c>
      <c r="P23" s="2" t="s">
        <v>59</v>
      </c>
      <c r="Q23" s="2" t="s">
        <v>59</v>
      </c>
      <c r="R23" s="2" t="s">
        <v>60</v>
      </c>
      <c r="S23" s="3"/>
      <c r="T23" s="3"/>
      <c r="U23" s="3"/>
      <c r="V23" s="3">
        <v>1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50</v>
      </c>
      <c r="AW23" s="2" t="s">
        <v>225</v>
      </c>
      <c r="AX23" s="2" t="s">
        <v>50</v>
      </c>
      <c r="AY23" s="2" t="s">
        <v>50</v>
      </c>
      <c r="AZ23" s="2" t="s">
        <v>50</v>
      </c>
    </row>
    <row r="24" spans="1:52" ht="30" customHeight="1" x14ac:dyDescent="0.3">
      <c r="A24" s="10" t="s">
        <v>202</v>
      </c>
      <c r="B24" s="10" t="s">
        <v>195</v>
      </c>
      <c r="C24" s="10" t="s">
        <v>196</v>
      </c>
      <c r="D24" s="11">
        <v>1.2E-2</v>
      </c>
      <c r="E24" s="17"/>
      <c r="F24" s="18">
        <f t="shared" si="5"/>
        <v>0</v>
      </c>
      <c r="G24" s="17"/>
      <c r="H24" s="18">
        <f t="shared" si="6"/>
        <v>0</v>
      </c>
      <c r="I24" s="17">
        <f>단가대비표!V27</f>
        <v>0</v>
      </c>
      <c r="J24" s="18">
        <f t="shared" si="7"/>
        <v>0</v>
      </c>
      <c r="K24" s="17">
        <f t="shared" si="8"/>
        <v>0</v>
      </c>
      <c r="L24" s="18">
        <f t="shared" si="8"/>
        <v>0</v>
      </c>
      <c r="M24" s="10" t="s">
        <v>50</v>
      </c>
      <c r="N24" s="2" t="s">
        <v>89</v>
      </c>
      <c r="O24" s="2" t="s">
        <v>203</v>
      </c>
      <c r="P24" s="2" t="s">
        <v>59</v>
      </c>
      <c r="Q24" s="2" t="s">
        <v>59</v>
      </c>
      <c r="R24" s="2" t="s">
        <v>60</v>
      </c>
      <c r="S24" s="3"/>
      <c r="T24" s="3"/>
      <c r="U24" s="3"/>
      <c r="V24" s="3">
        <v>1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50</v>
      </c>
      <c r="AW24" s="2" t="s">
        <v>226</v>
      </c>
      <c r="AX24" s="2" t="s">
        <v>50</v>
      </c>
      <c r="AY24" s="2" t="s">
        <v>50</v>
      </c>
      <c r="AZ24" s="2" t="s">
        <v>50</v>
      </c>
    </row>
    <row r="25" spans="1:52" ht="30" customHeight="1" x14ac:dyDescent="0.3">
      <c r="A25" s="10" t="s">
        <v>205</v>
      </c>
      <c r="B25" s="10" t="s">
        <v>195</v>
      </c>
      <c r="C25" s="10" t="s">
        <v>196</v>
      </c>
      <c r="D25" s="11">
        <v>0.115</v>
      </c>
      <c r="E25" s="17"/>
      <c r="F25" s="18">
        <f t="shared" si="5"/>
        <v>0</v>
      </c>
      <c r="G25" s="17"/>
      <c r="H25" s="18">
        <f t="shared" si="6"/>
        <v>0</v>
      </c>
      <c r="I25" s="17">
        <f>단가대비표!V28</f>
        <v>0</v>
      </c>
      <c r="J25" s="18">
        <f t="shared" si="7"/>
        <v>0</v>
      </c>
      <c r="K25" s="17">
        <f t="shared" si="8"/>
        <v>0</v>
      </c>
      <c r="L25" s="18">
        <f t="shared" si="8"/>
        <v>0</v>
      </c>
      <c r="M25" s="10" t="s">
        <v>50</v>
      </c>
      <c r="N25" s="2" t="s">
        <v>89</v>
      </c>
      <c r="O25" s="2" t="s">
        <v>206</v>
      </c>
      <c r="P25" s="2" t="s">
        <v>59</v>
      </c>
      <c r="Q25" s="2" t="s">
        <v>59</v>
      </c>
      <c r="R25" s="2" t="s">
        <v>60</v>
      </c>
      <c r="S25" s="3"/>
      <c r="T25" s="3"/>
      <c r="U25" s="3"/>
      <c r="V25" s="3">
        <v>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50</v>
      </c>
      <c r="AW25" s="2" t="s">
        <v>227</v>
      </c>
      <c r="AX25" s="2" t="s">
        <v>50</v>
      </c>
      <c r="AY25" s="2" t="s">
        <v>50</v>
      </c>
      <c r="AZ25" s="2" t="s">
        <v>50</v>
      </c>
    </row>
    <row r="26" spans="1:52" ht="30" customHeight="1" x14ac:dyDescent="0.3">
      <c r="A26" s="10" t="s">
        <v>219</v>
      </c>
      <c r="B26" s="10" t="s">
        <v>195</v>
      </c>
      <c r="C26" s="10" t="s">
        <v>196</v>
      </c>
      <c r="D26" s="11">
        <v>1.4999999999999999E-2</v>
      </c>
      <c r="E26" s="17"/>
      <c r="F26" s="18">
        <f t="shared" si="5"/>
        <v>0</v>
      </c>
      <c r="G26" s="17"/>
      <c r="H26" s="18">
        <f t="shared" si="6"/>
        <v>0</v>
      </c>
      <c r="I26" s="17">
        <f>단가대비표!V29</f>
        <v>0</v>
      </c>
      <c r="J26" s="18">
        <f t="shared" si="7"/>
        <v>0</v>
      </c>
      <c r="K26" s="17">
        <f t="shared" si="8"/>
        <v>0</v>
      </c>
      <c r="L26" s="18">
        <f t="shared" si="8"/>
        <v>0</v>
      </c>
      <c r="M26" s="10" t="s">
        <v>50</v>
      </c>
      <c r="N26" s="2" t="s">
        <v>89</v>
      </c>
      <c r="O26" s="2" t="s">
        <v>220</v>
      </c>
      <c r="P26" s="2" t="s">
        <v>59</v>
      </c>
      <c r="Q26" s="2" t="s">
        <v>59</v>
      </c>
      <c r="R26" s="2" t="s">
        <v>60</v>
      </c>
      <c r="S26" s="3"/>
      <c r="T26" s="3"/>
      <c r="U26" s="3"/>
      <c r="V26" s="3">
        <v>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50</v>
      </c>
      <c r="AW26" s="2" t="s">
        <v>228</v>
      </c>
      <c r="AX26" s="2" t="s">
        <v>50</v>
      </c>
      <c r="AY26" s="2" t="s">
        <v>50</v>
      </c>
      <c r="AZ26" s="2" t="s">
        <v>50</v>
      </c>
    </row>
    <row r="27" spans="1:52" ht="30" customHeight="1" x14ac:dyDescent="0.3">
      <c r="A27" s="10" t="s">
        <v>208</v>
      </c>
      <c r="B27" s="10" t="s">
        <v>209</v>
      </c>
      <c r="C27" s="10" t="s">
        <v>210</v>
      </c>
      <c r="D27" s="11">
        <v>1</v>
      </c>
      <c r="E27" s="17"/>
      <c r="F27" s="18">
        <f t="shared" si="5"/>
        <v>0</v>
      </c>
      <c r="G27" s="17"/>
      <c r="H27" s="18">
        <f t="shared" si="6"/>
        <v>0</v>
      </c>
      <c r="I27" s="17">
        <f>TRUNC(SUMIF(V22:V27, RIGHTB(O27, 1), H22:H27)*U27, 2)</f>
        <v>0</v>
      </c>
      <c r="J27" s="18">
        <f t="shared" si="7"/>
        <v>0</v>
      </c>
      <c r="K27" s="17">
        <f t="shared" si="8"/>
        <v>0</v>
      </c>
      <c r="L27" s="18">
        <f t="shared" si="8"/>
        <v>0</v>
      </c>
      <c r="M27" s="10" t="s">
        <v>50</v>
      </c>
      <c r="N27" s="2" t="s">
        <v>89</v>
      </c>
      <c r="O27" s="2" t="s">
        <v>211</v>
      </c>
      <c r="P27" s="2" t="s">
        <v>59</v>
      </c>
      <c r="Q27" s="2" t="s">
        <v>59</v>
      </c>
      <c r="R27" s="2" t="s">
        <v>59</v>
      </c>
      <c r="S27" s="3">
        <v>1</v>
      </c>
      <c r="T27" s="3">
        <v>2</v>
      </c>
      <c r="U27" s="3">
        <v>0.03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50</v>
      </c>
      <c r="AW27" s="2" t="s">
        <v>229</v>
      </c>
      <c r="AX27" s="2" t="s">
        <v>50</v>
      </c>
      <c r="AY27" s="2" t="s">
        <v>50</v>
      </c>
      <c r="AZ27" s="2" t="s">
        <v>50</v>
      </c>
    </row>
    <row r="28" spans="1:52" ht="30" customHeight="1" x14ac:dyDescent="0.3">
      <c r="A28" s="10" t="s">
        <v>213</v>
      </c>
      <c r="B28" s="10" t="s">
        <v>50</v>
      </c>
      <c r="C28" s="10" t="s">
        <v>50</v>
      </c>
      <c r="D28" s="11"/>
      <c r="E28" s="17"/>
      <c r="F28" s="18">
        <f>TRUNC(SUMIF(N22:N27, N21, F22:F27),0)</f>
        <v>0</v>
      </c>
      <c r="G28" s="17"/>
      <c r="H28" s="18">
        <f>TRUNC(SUMIF(N22:N27, N21, H22:H27),0)</f>
        <v>0</v>
      </c>
      <c r="I28" s="17"/>
      <c r="J28" s="18">
        <f>TRUNC(SUMIF(N22:N27, N21, J22:J27),0)</f>
        <v>0</v>
      </c>
      <c r="K28" s="17"/>
      <c r="L28" s="18">
        <f>F28+H28+J28</f>
        <v>0</v>
      </c>
      <c r="M28" s="10" t="s">
        <v>50</v>
      </c>
      <c r="N28" s="2" t="s">
        <v>76</v>
      </c>
      <c r="O28" s="2" t="s">
        <v>76</v>
      </c>
      <c r="P28" s="2" t="s">
        <v>50</v>
      </c>
      <c r="Q28" s="2" t="s">
        <v>50</v>
      </c>
      <c r="R28" s="2" t="s">
        <v>50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50</v>
      </c>
      <c r="AW28" s="2" t="s">
        <v>50</v>
      </c>
      <c r="AX28" s="2" t="s">
        <v>50</v>
      </c>
      <c r="AY28" s="2" t="s">
        <v>50</v>
      </c>
      <c r="AZ28" s="2" t="s">
        <v>50</v>
      </c>
    </row>
    <row r="29" spans="1:52" ht="30" customHeight="1" x14ac:dyDescent="0.3">
      <c r="A29" s="11"/>
      <c r="B29" s="11"/>
      <c r="C29" s="11"/>
      <c r="D29" s="11"/>
      <c r="E29" s="17"/>
      <c r="F29" s="18"/>
      <c r="G29" s="17"/>
      <c r="H29" s="18"/>
      <c r="I29" s="17"/>
      <c r="J29" s="18"/>
      <c r="K29" s="17"/>
      <c r="L29" s="18"/>
      <c r="M29" s="11"/>
    </row>
    <row r="30" spans="1:52" ht="30" customHeight="1" x14ac:dyDescent="0.3">
      <c r="A30" s="72" t="s">
        <v>230</v>
      </c>
      <c r="B30" s="72"/>
      <c r="C30" s="72"/>
      <c r="D30" s="72"/>
      <c r="E30" s="73"/>
      <c r="F30" s="74"/>
      <c r="G30" s="73"/>
      <c r="H30" s="74"/>
      <c r="I30" s="73"/>
      <c r="J30" s="74"/>
      <c r="K30" s="73"/>
      <c r="L30" s="74"/>
      <c r="M30" s="72"/>
      <c r="N30" s="1" t="s">
        <v>93</v>
      </c>
    </row>
    <row r="31" spans="1:52" ht="30" customHeight="1" x14ac:dyDescent="0.3">
      <c r="A31" s="10" t="s">
        <v>194</v>
      </c>
      <c r="B31" s="10" t="s">
        <v>195</v>
      </c>
      <c r="C31" s="10" t="s">
        <v>196</v>
      </c>
      <c r="D31" s="11">
        <v>3.7999999999999999E-2</v>
      </c>
      <c r="E31" s="17"/>
      <c r="F31" s="18">
        <f>TRUNC(E31*D31,1)</f>
        <v>0</v>
      </c>
      <c r="G31" s="17"/>
      <c r="H31" s="18">
        <f>TRUNC(G31*D31,1)</f>
        <v>0</v>
      </c>
      <c r="I31" s="17">
        <f>단가대비표!V25</f>
        <v>0</v>
      </c>
      <c r="J31" s="18">
        <f>TRUNC(I31*D31,1)</f>
        <v>0</v>
      </c>
      <c r="K31" s="17">
        <f t="shared" ref="K31:L35" si="9">TRUNC(E31+G31+I31,1)</f>
        <v>0</v>
      </c>
      <c r="L31" s="18">
        <f t="shared" si="9"/>
        <v>0</v>
      </c>
      <c r="M31" s="10" t="s">
        <v>50</v>
      </c>
      <c r="N31" s="2" t="s">
        <v>93</v>
      </c>
      <c r="O31" s="2" t="s">
        <v>197</v>
      </c>
      <c r="P31" s="2" t="s">
        <v>59</v>
      </c>
      <c r="Q31" s="2" t="s">
        <v>59</v>
      </c>
      <c r="R31" s="2" t="s">
        <v>60</v>
      </c>
      <c r="S31" s="3"/>
      <c r="T31" s="3"/>
      <c r="U31" s="3"/>
      <c r="V31" s="3">
        <v>1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50</v>
      </c>
      <c r="AW31" s="2" t="s">
        <v>231</v>
      </c>
      <c r="AX31" s="2" t="s">
        <v>50</v>
      </c>
      <c r="AY31" s="2" t="s">
        <v>50</v>
      </c>
      <c r="AZ31" s="2" t="s">
        <v>50</v>
      </c>
    </row>
    <row r="32" spans="1:52" ht="30" customHeight="1" x14ac:dyDescent="0.3">
      <c r="A32" s="10" t="s">
        <v>199</v>
      </c>
      <c r="B32" s="10" t="s">
        <v>195</v>
      </c>
      <c r="C32" s="10" t="s">
        <v>196</v>
      </c>
      <c r="D32" s="11">
        <v>8.8999999999999996E-2</v>
      </c>
      <c r="E32" s="17"/>
      <c r="F32" s="18">
        <f>TRUNC(E32*D32,1)</f>
        <v>0</v>
      </c>
      <c r="G32" s="17"/>
      <c r="H32" s="18">
        <f>TRUNC(G32*D32,1)</f>
        <v>0</v>
      </c>
      <c r="I32" s="17">
        <f>단가대비표!V26</f>
        <v>0</v>
      </c>
      <c r="J32" s="18">
        <f>TRUNC(I32*D32,1)</f>
        <v>0</v>
      </c>
      <c r="K32" s="17">
        <f t="shared" si="9"/>
        <v>0</v>
      </c>
      <c r="L32" s="18">
        <f t="shared" si="9"/>
        <v>0</v>
      </c>
      <c r="M32" s="10" t="s">
        <v>50</v>
      </c>
      <c r="N32" s="2" t="s">
        <v>93</v>
      </c>
      <c r="O32" s="2" t="s">
        <v>200</v>
      </c>
      <c r="P32" s="2" t="s">
        <v>59</v>
      </c>
      <c r="Q32" s="2" t="s">
        <v>59</v>
      </c>
      <c r="R32" s="2" t="s">
        <v>60</v>
      </c>
      <c r="S32" s="3"/>
      <c r="T32" s="3"/>
      <c r="U32" s="3"/>
      <c r="V32" s="3">
        <v>1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50</v>
      </c>
      <c r="AW32" s="2" t="s">
        <v>232</v>
      </c>
      <c r="AX32" s="2" t="s">
        <v>50</v>
      </c>
      <c r="AY32" s="2" t="s">
        <v>50</v>
      </c>
      <c r="AZ32" s="2" t="s">
        <v>50</v>
      </c>
    </row>
    <row r="33" spans="1:52" ht="30" customHeight="1" x14ac:dyDescent="0.3">
      <c r="A33" s="10" t="s">
        <v>205</v>
      </c>
      <c r="B33" s="10" t="s">
        <v>195</v>
      </c>
      <c r="C33" s="10" t="s">
        <v>196</v>
      </c>
      <c r="D33" s="11">
        <v>0.14299999999999999</v>
      </c>
      <c r="E33" s="17"/>
      <c r="F33" s="18">
        <f>TRUNC(E33*D33,1)</f>
        <v>0</v>
      </c>
      <c r="G33" s="17"/>
      <c r="H33" s="18">
        <f>TRUNC(G33*D33,1)</f>
        <v>0</v>
      </c>
      <c r="I33" s="17">
        <f>단가대비표!V28</f>
        <v>0</v>
      </c>
      <c r="J33" s="18">
        <f>TRUNC(I33*D33,1)</f>
        <v>0</v>
      </c>
      <c r="K33" s="17">
        <f t="shared" si="9"/>
        <v>0</v>
      </c>
      <c r="L33" s="18">
        <f t="shared" si="9"/>
        <v>0</v>
      </c>
      <c r="M33" s="10" t="s">
        <v>50</v>
      </c>
      <c r="N33" s="2" t="s">
        <v>93</v>
      </c>
      <c r="O33" s="2" t="s">
        <v>206</v>
      </c>
      <c r="P33" s="2" t="s">
        <v>59</v>
      </c>
      <c r="Q33" s="2" t="s">
        <v>59</v>
      </c>
      <c r="R33" s="2" t="s">
        <v>60</v>
      </c>
      <c r="S33" s="3"/>
      <c r="T33" s="3"/>
      <c r="U33" s="3"/>
      <c r="V33" s="3">
        <v>1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50</v>
      </c>
      <c r="AW33" s="2" t="s">
        <v>233</v>
      </c>
      <c r="AX33" s="2" t="s">
        <v>50</v>
      </c>
      <c r="AY33" s="2" t="s">
        <v>50</v>
      </c>
      <c r="AZ33" s="2" t="s">
        <v>50</v>
      </c>
    </row>
    <row r="34" spans="1:52" ht="30" customHeight="1" x14ac:dyDescent="0.3">
      <c r="A34" s="10" t="s">
        <v>219</v>
      </c>
      <c r="B34" s="10" t="s">
        <v>195</v>
      </c>
      <c r="C34" s="10" t="s">
        <v>196</v>
      </c>
      <c r="D34" s="11">
        <v>1.9E-2</v>
      </c>
      <c r="E34" s="17"/>
      <c r="F34" s="18">
        <f>TRUNC(E34*D34,1)</f>
        <v>0</v>
      </c>
      <c r="G34" s="17"/>
      <c r="H34" s="18">
        <f>TRUNC(G34*D34,1)</f>
        <v>0</v>
      </c>
      <c r="I34" s="17">
        <f>단가대비표!V29</f>
        <v>0</v>
      </c>
      <c r="J34" s="18">
        <f>TRUNC(I34*D34,1)</f>
        <v>0</v>
      </c>
      <c r="K34" s="17">
        <f t="shared" si="9"/>
        <v>0</v>
      </c>
      <c r="L34" s="18">
        <f t="shared" si="9"/>
        <v>0</v>
      </c>
      <c r="M34" s="10" t="s">
        <v>50</v>
      </c>
      <c r="N34" s="2" t="s">
        <v>93</v>
      </c>
      <c r="O34" s="2" t="s">
        <v>220</v>
      </c>
      <c r="P34" s="2" t="s">
        <v>59</v>
      </c>
      <c r="Q34" s="2" t="s">
        <v>59</v>
      </c>
      <c r="R34" s="2" t="s">
        <v>60</v>
      </c>
      <c r="S34" s="3"/>
      <c r="T34" s="3"/>
      <c r="U34" s="3"/>
      <c r="V34" s="3">
        <v>1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50</v>
      </c>
      <c r="AW34" s="2" t="s">
        <v>234</v>
      </c>
      <c r="AX34" s="2" t="s">
        <v>50</v>
      </c>
      <c r="AY34" s="2" t="s">
        <v>50</v>
      </c>
      <c r="AZ34" s="2" t="s">
        <v>50</v>
      </c>
    </row>
    <row r="35" spans="1:52" ht="30" customHeight="1" x14ac:dyDescent="0.3">
      <c r="A35" s="10" t="s">
        <v>208</v>
      </c>
      <c r="B35" s="10" t="s">
        <v>209</v>
      </c>
      <c r="C35" s="10" t="s">
        <v>210</v>
      </c>
      <c r="D35" s="11">
        <v>1</v>
      </c>
      <c r="E35" s="17"/>
      <c r="F35" s="18">
        <f>TRUNC(E35*D35,1)</f>
        <v>0</v>
      </c>
      <c r="G35" s="17"/>
      <c r="H35" s="18">
        <f>TRUNC(G35*D35,1)</f>
        <v>0</v>
      </c>
      <c r="I35" s="17">
        <f>TRUNC(SUMIF(V31:V35, RIGHTB(O35, 1), H31:H35)*U35, 2)</f>
        <v>0</v>
      </c>
      <c r="J35" s="18">
        <f>TRUNC(I35*D35,1)</f>
        <v>0</v>
      </c>
      <c r="K35" s="17">
        <f t="shared" si="9"/>
        <v>0</v>
      </c>
      <c r="L35" s="18">
        <f t="shared" si="9"/>
        <v>0</v>
      </c>
      <c r="M35" s="10" t="s">
        <v>50</v>
      </c>
      <c r="N35" s="2" t="s">
        <v>93</v>
      </c>
      <c r="O35" s="2" t="s">
        <v>211</v>
      </c>
      <c r="P35" s="2" t="s">
        <v>59</v>
      </c>
      <c r="Q35" s="2" t="s">
        <v>59</v>
      </c>
      <c r="R35" s="2" t="s">
        <v>59</v>
      </c>
      <c r="S35" s="3">
        <v>1</v>
      </c>
      <c r="T35" s="3">
        <v>2</v>
      </c>
      <c r="U35" s="3">
        <v>0.03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50</v>
      </c>
      <c r="AW35" s="2" t="s">
        <v>235</v>
      </c>
      <c r="AX35" s="2" t="s">
        <v>50</v>
      </c>
      <c r="AY35" s="2" t="s">
        <v>50</v>
      </c>
      <c r="AZ35" s="2" t="s">
        <v>50</v>
      </c>
    </row>
    <row r="36" spans="1:52" ht="30" customHeight="1" x14ac:dyDescent="0.3">
      <c r="A36" s="10" t="s">
        <v>213</v>
      </c>
      <c r="B36" s="10" t="s">
        <v>50</v>
      </c>
      <c r="C36" s="10" t="s">
        <v>50</v>
      </c>
      <c r="D36" s="11"/>
      <c r="E36" s="17"/>
      <c r="F36" s="18">
        <f>TRUNC(SUMIF(N31:N35, N30, F31:F35),0)</f>
        <v>0</v>
      </c>
      <c r="G36" s="17"/>
      <c r="H36" s="18">
        <f>TRUNC(SUMIF(N31:N35, N30, H31:H35),0)</f>
        <v>0</v>
      </c>
      <c r="I36" s="17"/>
      <c r="J36" s="18">
        <f>TRUNC(SUMIF(N31:N35, N30, J31:J35),0)</f>
        <v>0</v>
      </c>
      <c r="K36" s="17"/>
      <c r="L36" s="18">
        <f>F36+H36+J36</f>
        <v>0</v>
      </c>
      <c r="M36" s="10" t="s">
        <v>50</v>
      </c>
      <c r="N36" s="2" t="s">
        <v>76</v>
      </c>
      <c r="O36" s="2" t="s">
        <v>76</v>
      </c>
      <c r="P36" s="2" t="s">
        <v>50</v>
      </c>
      <c r="Q36" s="2" t="s">
        <v>50</v>
      </c>
      <c r="R36" s="2" t="s">
        <v>50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50</v>
      </c>
      <c r="AW36" s="2" t="s">
        <v>50</v>
      </c>
      <c r="AX36" s="2" t="s">
        <v>50</v>
      </c>
      <c r="AY36" s="2" t="s">
        <v>50</v>
      </c>
      <c r="AZ36" s="2" t="s">
        <v>50</v>
      </c>
    </row>
    <row r="37" spans="1:52" ht="30" customHeight="1" x14ac:dyDescent="0.3">
      <c r="A37" s="11"/>
      <c r="B37" s="11"/>
      <c r="C37" s="11"/>
      <c r="D37" s="11"/>
      <c r="E37" s="17"/>
      <c r="F37" s="18"/>
      <c r="G37" s="17"/>
      <c r="H37" s="18"/>
      <c r="I37" s="17"/>
      <c r="J37" s="18"/>
      <c r="K37" s="17"/>
      <c r="L37" s="18"/>
      <c r="M37" s="11"/>
    </row>
    <row r="38" spans="1:52" ht="30" customHeight="1" x14ac:dyDescent="0.3">
      <c r="A38" s="72" t="s">
        <v>236</v>
      </c>
      <c r="B38" s="72"/>
      <c r="C38" s="72"/>
      <c r="D38" s="72"/>
      <c r="E38" s="73"/>
      <c r="F38" s="74"/>
      <c r="G38" s="73"/>
      <c r="H38" s="74"/>
      <c r="I38" s="73"/>
      <c r="J38" s="74"/>
      <c r="K38" s="73"/>
      <c r="L38" s="74"/>
      <c r="M38" s="72"/>
      <c r="N38" s="1" t="s">
        <v>100</v>
      </c>
    </row>
    <row r="39" spans="1:52" ht="30" customHeight="1" x14ac:dyDescent="0.3">
      <c r="A39" s="10" t="s">
        <v>194</v>
      </c>
      <c r="B39" s="10" t="s">
        <v>195</v>
      </c>
      <c r="C39" s="10" t="s">
        <v>196</v>
      </c>
      <c r="D39" s="11">
        <v>6.0999999999999999E-2</v>
      </c>
      <c r="E39" s="17"/>
      <c r="F39" s="18">
        <f>TRUNC(E39*D39,1)</f>
        <v>0</v>
      </c>
      <c r="G39" s="17"/>
      <c r="H39" s="18">
        <f>TRUNC(G39*D39,1)</f>
        <v>0</v>
      </c>
      <c r="I39" s="17">
        <f>단가대비표!V25</f>
        <v>0</v>
      </c>
      <c r="J39" s="18">
        <f>TRUNC(I39*D39,1)</f>
        <v>0</v>
      </c>
      <c r="K39" s="17">
        <f t="shared" ref="K39:L42" si="10">TRUNC(E39+G39+I39,1)</f>
        <v>0</v>
      </c>
      <c r="L39" s="18">
        <f t="shared" si="10"/>
        <v>0</v>
      </c>
      <c r="M39" s="10" t="s">
        <v>50</v>
      </c>
      <c r="N39" s="2" t="s">
        <v>100</v>
      </c>
      <c r="O39" s="2" t="s">
        <v>197</v>
      </c>
      <c r="P39" s="2" t="s">
        <v>59</v>
      </c>
      <c r="Q39" s="2" t="s">
        <v>59</v>
      </c>
      <c r="R39" s="2" t="s">
        <v>60</v>
      </c>
      <c r="S39" s="3"/>
      <c r="T39" s="3"/>
      <c r="U39" s="3"/>
      <c r="V39" s="3">
        <v>1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50</v>
      </c>
      <c r="AW39" s="2" t="s">
        <v>237</v>
      </c>
      <c r="AX39" s="2" t="s">
        <v>50</v>
      </c>
      <c r="AY39" s="2" t="s">
        <v>50</v>
      </c>
      <c r="AZ39" s="2" t="s">
        <v>50</v>
      </c>
    </row>
    <row r="40" spans="1:52" ht="30" customHeight="1" x14ac:dyDescent="0.3">
      <c r="A40" s="10" t="s">
        <v>199</v>
      </c>
      <c r="B40" s="10" t="s">
        <v>195</v>
      </c>
      <c r="C40" s="10" t="s">
        <v>196</v>
      </c>
      <c r="D40" s="11">
        <v>0.17299999999999999</v>
      </c>
      <c r="E40" s="17"/>
      <c r="F40" s="18">
        <f>TRUNC(E40*D40,1)</f>
        <v>0</v>
      </c>
      <c r="G40" s="17"/>
      <c r="H40" s="18">
        <f>TRUNC(G40*D40,1)</f>
        <v>0</v>
      </c>
      <c r="I40" s="17">
        <f>단가대비표!V26</f>
        <v>0</v>
      </c>
      <c r="J40" s="18">
        <f>TRUNC(I40*D40,1)</f>
        <v>0</v>
      </c>
      <c r="K40" s="17">
        <f t="shared" si="10"/>
        <v>0</v>
      </c>
      <c r="L40" s="18">
        <f t="shared" si="10"/>
        <v>0</v>
      </c>
      <c r="M40" s="10" t="s">
        <v>50</v>
      </c>
      <c r="N40" s="2" t="s">
        <v>100</v>
      </c>
      <c r="O40" s="2" t="s">
        <v>200</v>
      </c>
      <c r="P40" s="2" t="s">
        <v>59</v>
      </c>
      <c r="Q40" s="2" t="s">
        <v>59</v>
      </c>
      <c r="R40" s="2" t="s">
        <v>60</v>
      </c>
      <c r="S40" s="3"/>
      <c r="T40" s="3"/>
      <c r="U40" s="3"/>
      <c r="V40" s="3">
        <v>1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50</v>
      </c>
      <c r="AW40" s="2" t="s">
        <v>238</v>
      </c>
      <c r="AX40" s="2" t="s">
        <v>50</v>
      </c>
      <c r="AY40" s="2" t="s">
        <v>50</v>
      </c>
      <c r="AZ40" s="2" t="s">
        <v>50</v>
      </c>
    </row>
    <row r="41" spans="1:52" ht="30" customHeight="1" x14ac:dyDescent="0.3">
      <c r="A41" s="10" t="s">
        <v>202</v>
      </c>
      <c r="B41" s="10" t="s">
        <v>195</v>
      </c>
      <c r="C41" s="10" t="s">
        <v>196</v>
      </c>
      <c r="D41" s="11">
        <v>8.8999999999999996E-2</v>
      </c>
      <c r="E41" s="17"/>
      <c r="F41" s="18">
        <f>TRUNC(E41*D41,1)</f>
        <v>0</v>
      </c>
      <c r="G41" s="17"/>
      <c r="H41" s="18">
        <f>TRUNC(G41*D41,1)</f>
        <v>0</v>
      </c>
      <c r="I41" s="17">
        <f>단가대비표!V27</f>
        <v>0</v>
      </c>
      <c r="J41" s="18">
        <f>TRUNC(I41*D41,1)</f>
        <v>0</v>
      </c>
      <c r="K41" s="17">
        <f t="shared" si="10"/>
        <v>0</v>
      </c>
      <c r="L41" s="18">
        <f t="shared" si="10"/>
        <v>0</v>
      </c>
      <c r="M41" s="10" t="s">
        <v>50</v>
      </c>
      <c r="N41" s="2" t="s">
        <v>100</v>
      </c>
      <c r="O41" s="2" t="s">
        <v>203</v>
      </c>
      <c r="P41" s="2" t="s">
        <v>59</v>
      </c>
      <c r="Q41" s="2" t="s">
        <v>59</v>
      </c>
      <c r="R41" s="2" t="s">
        <v>60</v>
      </c>
      <c r="S41" s="3"/>
      <c r="T41" s="3"/>
      <c r="U41" s="3"/>
      <c r="V41" s="3">
        <v>1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50</v>
      </c>
      <c r="AW41" s="2" t="s">
        <v>239</v>
      </c>
      <c r="AX41" s="2" t="s">
        <v>50</v>
      </c>
      <c r="AY41" s="2" t="s">
        <v>50</v>
      </c>
      <c r="AZ41" s="2" t="s">
        <v>50</v>
      </c>
    </row>
    <row r="42" spans="1:52" ht="30" customHeight="1" x14ac:dyDescent="0.3">
      <c r="A42" s="10" t="s">
        <v>208</v>
      </c>
      <c r="B42" s="10" t="s">
        <v>240</v>
      </c>
      <c r="C42" s="10" t="s">
        <v>210</v>
      </c>
      <c r="D42" s="11">
        <v>1</v>
      </c>
      <c r="E42" s="17"/>
      <c r="F42" s="18">
        <f>TRUNC(E42*D42,1)</f>
        <v>0</v>
      </c>
      <c r="G42" s="17"/>
      <c r="H42" s="18">
        <f>TRUNC(G42*D42,1)</f>
        <v>0</v>
      </c>
      <c r="I42" s="17">
        <f>TRUNC(SUMIF(V39:V42, RIGHTB(O42, 1), H39:H42)*U42, 2)</f>
        <v>0</v>
      </c>
      <c r="J42" s="18">
        <f>TRUNC(I42*D42,1)</f>
        <v>0</v>
      </c>
      <c r="K42" s="17">
        <f t="shared" si="10"/>
        <v>0</v>
      </c>
      <c r="L42" s="18">
        <f t="shared" si="10"/>
        <v>0</v>
      </c>
      <c r="M42" s="10" t="s">
        <v>50</v>
      </c>
      <c r="N42" s="2" t="s">
        <v>100</v>
      </c>
      <c r="O42" s="2" t="s">
        <v>211</v>
      </c>
      <c r="P42" s="2" t="s">
        <v>59</v>
      </c>
      <c r="Q42" s="2" t="s">
        <v>59</v>
      </c>
      <c r="R42" s="2" t="s">
        <v>59</v>
      </c>
      <c r="S42" s="3">
        <v>1</v>
      </c>
      <c r="T42" s="3">
        <v>2</v>
      </c>
      <c r="U42" s="3">
        <v>0.02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50</v>
      </c>
      <c r="AW42" s="2" t="s">
        <v>241</v>
      </c>
      <c r="AX42" s="2" t="s">
        <v>50</v>
      </c>
      <c r="AY42" s="2" t="s">
        <v>50</v>
      </c>
      <c r="AZ42" s="2" t="s">
        <v>50</v>
      </c>
    </row>
    <row r="43" spans="1:52" ht="30" customHeight="1" x14ac:dyDescent="0.3">
      <c r="A43" s="10" t="s">
        <v>213</v>
      </c>
      <c r="B43" s="10" t="s">
        <v>50</v>
      </c>
      <c r="C43" s="10" t="s">
        <v>50</v>
      </c>
      <c r="D43" s="11"/>
      <c r="E43" s="17"/>
      <c r="F43" s="18">
        <f>TRUNC(SUMIF(N39:N42, N38, F39:F42),0)</f>
        <v>0</v>
      </c>
      <c r="G43" s="17"/>
      <c r="H43" s="18">
        <f>TRUNC(SUMIF(N39:N42, N38, H39:H42),0)</f>
        <v>0</v>
      </c>
      <c r="I43" s="17"/>
      <c r="J43" s="18">
        <f>TRUNC(SUMIF(N39:N42, N38, J39:J42),0)</f>
        <v>0</v>
      </c>
      <c r="K43" s="17"/>
      <c r="L43" s="18">
        <f>F43+H43+J43</f>
        <v>0</v>
      </c>
      <c r="M43" s="10" t="s">
        <v>50</v>
      </c>
      <c r="N43" s="2" t="s">
        <v>76</v>
      </c>
      <c r="O43" s="2" t="s">
        <v>76</v>
      </c>
      <c r="P43" s="2" t="s">
        <v>50</v>
      </c>
      <c r="Q43" s="2" t="s">
        <v>50</v>
      </c>
      <c r="R43" s="2" t="s">
        <v>50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50</v>
      </c>
      <c r="AW43" s="2" t="s">
        <v>50</v>
      </c>
      <c r="AX43" s="2" t="s">
        <v>50</v>
      </c>
      <c r="AY43" s="2" t="s">
        <v>50</v>
      </c>
      <c r="AZ43" s="2" t="s">
        <v>50</v>
      </c>
    </row>
    <row r="44" spans="1:52" ht="30" customHeight="1" x14ac:dyDescent="0.3">
      <c r="A44" s="11"/>
      <c r="B44" s="11"/>
      <c r="C44" s="11"/>
      <c r="D44" s="11"/>
      <c r="E44" s="17"/>
      <c r="F44" s="18"/>
      <c r="G44" s="17"/>
      <c r="H44" s="18"/>
      <c r="I44" s="17"/>
      <c r="J44" s="18"/>
      <c r="K44" s="17"/>
      <c r="L44" s="18"/>
      <c r="M44" s="11"/>
    </row>
    <row r="45" spans="1:52" ht="30" customHeight="1" x14ac:dyDescent="0.3">
      <c r="A45" s="72" t="s">
        <v>242</v>
      </c>
      <c r="B45" s="72"/>
      <c r="C45" s="72"/>
      <c r="D45" s="72"/>
      <c r="E45" s="73"/>
      <c r="F45" s="74"/>
      <c r="G45" s="73"/>
      <c r="H45" s="74"/>
      <c r="I45" s="73"/>
      <c r="J45" s="74"/>
      <c r="K45" s="73"/>
      <c r="L45" s="74"/>
      <c r="M45" s="72"/>
      <c r="N45" s="1" t="s">
        <v>156</v>
      </c>
    </row>
    <row r="46" spans="1:52" ht="30" customHeight="1" x14ac:dyDescent="0.3">
      <c r="A46" s="10" t="s">
        <v>244</v>
      </c>
      <c r="B46" s="10" t="s">
        <v>245</v>
      </c>
      <c r="C46" s="10" t="s">
        <v>154</v>
      </c>
      <c r="D46" s="11">
        <v>1.1000000000000001</v>
      </c>
      <c r="E46" s="17"/>
      <c r="F46" s="18">
        <f>TRUNC(E46*D46,1)</f>
        <v>0</v>
      </c>
      <c r="G46" s="17"/>
      <c r="H46" s="18">
        <f>TRUNC(G46*D46,1)</f>
        <v>0</v>
      </c>
      <c r="I46" s="17">
        <f>단가대비표!V21</f>
        <v>0</v>
      </c>
      <c r="J46" s="18">
        <f>TRUNC(I46*D46,1)</f>
        <v>0</v>
      </c>
      <c r="K46" s="17">
        <f>TRUNC(E46+G46+I46,1)</f>
        <v>0</v>
      </c>
      <c r="L46" s="18">
        <f>TRUNC(F46+H46+J46,1)</f>
        <v>0</v>
      </c>
      <c r="M46" s="10" t="s">
        <v>246</v>
      </c>
      <c r="N46" s="2" t="s">
        <v>156</v>
      </c>
      <c r="O46" s="2" t="s">
        <v>247</v>
      </c>
      <c r="P46" s="2" t="s">
        <v>59</v>
      </c>
      <c r="Q46" s="2" t="s">
        <v>59</v>
      </c>
      <c r="R46" s="2" t="s">
        <v>60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50</v>
      </c>
      <c r="AW46" s="2" t="s">
        <v>248</v>
      </c>
      <c r="AX46" s="2" t="s">
        <v>50</v>
      </c>
      <c r="AY46" s="2" t="s">
        <v>50</v>
      </c>
      <c r="AZ46" s="2" t="s">
        <v>50</v>
      </c>
    </row>
    <row r="47" spans="1:52" ht="30" customHeight="1" x14ac:dyDescent="0.3">
      <c r="A47" s="10" t="s">
        <v>194</v>
      </c>
      <c r="B47" s="10" t="s">
        <v>195</v>
      </c>
      <c r="C47" s="10" t="s">
        <v>196</v>
      </c>
      <c r="D47" s="11">
        <v>2E-3</v>
      </c>
      <c r="E47" s="17"/>
      <c r="F47" s="18">
        <f>TRUNC(E47*D47,1)</f>
        <v>0</v>
      </c>
      <c r="G47" s="17"/>
      <c r="H47" s="18">
        <f>TRUNC(G47*D47,1)</f>
        <v>0</v>
      </c>
      <c r="I47" s="17">
        <f>단가대비표!V25</f>
        <v>0</v>
      </c>
      <c r="J47" s="18">
        <f>TRUNC(I47*D47,1)</f>
        <v>0</v>
      </c>
      <c r="K47" s="17">
        <f>TRUNC(E47+G47+I47,1)</f>
        <v>0</v>
      </c>
      <c r="L47" s="18">
        <f>TRUNC(F47+H47+J47,1)</f>
        <v>0</v>
      </c>
      <c r="M47" s="10" t="s">
        <v>50</v>
      </c>
      <c r="N47" s="2" t="s">
        <v>156</v>
      </c>
      <c r="O47" s="2" t="s">
        <v>197</v>
      </c>
      <c r="P47" s="2" t="s">
        <v>59</v>
      </c>
      <c r="Q47" s="2" t="s">
        <v>59</v>
      </c>
      <c r="R47" s="2" t="s">
        <v>60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 t="s">
        <v>50</v>
      </c>
      <c r="AW47" s="2" t="s">
        <v>249</v>
      </c>
      <c r="AX47" s="2" t="s">
        <v>50</v>
      </c>
      <c r="AY47" s="2" t="s">
        <v>50</v>
      </c>
      <c r="AZ47" s="2" t="s">
        <v>50</v>
      </c>
    </row>
    <row r="48" spans="1:52" ht="30" customHeight="1" x14ac:dyDescent="0.3">
      <c r="A48" s="10" t="s">
        <v>213</v>
      </c>
      <c r="B48" s="10" t="s">
        <v>50</v>
      </c>
      <c r="C48" s="10" t="s">
        <v>50</v>
      </c>
      <c r="D48" s="11"/>
      <c r="E48" s="17"/>
      <c r="F48" s="18">
        <f>TRUNC(SUMIF(N46:N47, N45, F46:F47),0)</f>
        <v>0</v>
      </c>
      <c r="G48" s="17"/>
      <c r="H48" s="18">
        <f>TRUNC(SUMIF(N46:N47, N45, H46:H47),0)</f>
        <v>0</v>
      </c>
      <c r="I48" s="17"/>
      <c r="J48" s="18">
        <f>TRUNC(SUMIF(N46:N47, N45, J46:J47),0)</f>
        <v>0</v>
      </c>
      <c r="K48" s="17"/>
      <c r="L48" s="18">
        <f>F48+H48+J48</f>
        <v>0</v>
      </c>
      <c r="M48" s="10" t="s">
        <v>50</v>
      </c>
      <c r="N48" s="2" t="s">
        <v>76</v>
      </c>
      <c r="O48" s="2" t="s">
        <v>76</v>
      </c>
      <c r="P48" s="2" t="s">
        <v>50</v>
      </c>
      <c r="Q48" s="2" t="s">
        <v>50</v>
      </c>
      <c r="R48" s="2" t="s">
        <v>50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50</v>
      </c>
      <c r="AW48" s="2" t="s">
        <v>50</v>
      </c>
      <c r="AX48" s="2" t="s">
        <v>50</v>
      </c>
      <c r="AY48" s="2" t="s">
        <v>50</v>
      </c>
      <c r="AZ48" s="2" t="s">
        <v>50</v>
      </c>
    </row>
  </sheetData>
  <mergeCells count="52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AV2:AV3"/>
    <mergeCell ref="AW2:AW3"/>
    <mergeCell ref="AL2:AL3"/>
    <mergeCell ref="AM2:AM3"/>
    <mergeCell ref="AN2:AN3"/>
    <mergeCell ref="AO2:AO3"/>
    <mergeCell ref="AP2:AP3"/>
    <mergeCell ref="AQ2:AQ3"/>
    <mergeCell ref="A45:M45"/>
    <mergeCell ref="AR2:AR3"/>
    <mergeCell ref="AS2:AS3"/>
    <mergeCell ref="AT2:AT3"/>
    <mergeCell ref="AU2:AU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4:M4"/>
    <mergeCell ref="A12:M12"/>
    <mergeCell ref="A21:M21"/>
    <mergeCell ref="A30:M30"/>
    <mergeCell ref="A38:M38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"/>
  <sheetViews>
    <sheetView topLeftCell="B1" workbookViewId="0">
      <selection sqref="A1:X1"/>
    </sheetView>
  </sheetViews>
  <sheetFormatPr defaultRowHeight="16.5" x14ac:dyDescent="0.3"/>
  <cols>
    <col min="1" max="1" width="45.625" hidden="1" customWidth="1"/>
    <col min="2" max="2" width="32.125" bestFit="1" customWidth="1"/>
    <col min="3" max="3" width="38.75" bestFit="1" customWidth="1"/>
    <col min="4" max="4" width="5.5" bestFit="1" customWidth="1"/>
    <col min="5" max="5" width="11.25" bestFit="1" customWidth="1"/>
    <col min="6" max="6" width="6.625" bestFit="1" customWidth="1"/>
    <col min="7" max="7" width="9.25" bestFit="1" customWidth="1"/>
    <col min="8" max="8" width="6.625" bestFit="1" customWidth="1"/>
    <col min="9" max="9" width="9.25" bestFit="1" customWidth="1"/>
    <col min="10" max="10" width="6.625" bestFit="1" customWidth="1"/>
    <col min="11" max="11" width="9.25" bestFit="1" customWidth="1"/>
    <col min="12" max="12" width="7.375" bestFit="1" customWidth="1"/>
    <col min="13" max="13" width="10.25" bestFit="1" customWidth="1"/>
    <col min="14" max="14" width="10.875" bestFit="1" customWidth="1"/>
    <col min="15" max="16" width="10.25" bestFit="1" customWidth="1"/>
    <col min="17" max="17" width="11.25" bestFit="1" customWidth="1"/>
    <col min="18" max="22" width="9.25" bestFit="1" customWidth="1"/>
    <col min="23" max="23" width="7.875" bestFit="1" customWidth="1"/>
    <col min="24" max="24" width="13.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70" t="s">
        <v>252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8" ht="30" customHeight="1" x14ac:dyDescent="0.3">
      <c r="A2" s="71" t="s">
        <v>388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8" ht="30" customHeight="1" x14ac:dyDescent="0.3">
      <c r="A3" s="68" t="s">
        <v>173</v>
      </c>
      <c r="B3" s="68" t="s">
        <v>1</v>
      </c>
      <c r="C3" s="68" t="s">
        <v>251</v>
      </c>
      <c r="D3" s="68" t="s">
        <v>3</v>
      </c>
      <c r="E3" s="68" t="s">
        <v>5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 t="s">
        <v>175</v>
      </c>
      <c r="Q3" s="68" t="s">
        <v>176</v>
      </c>
      <c r="R3" s="68"/>
      <c r="S3" s="68"/>
      <c r="T3" s="68"/>
      <c r="U3" s="68"/>
      <c r="V3" s="68"/>
      <c r="W3" s="68" t="s">
        <v>178</v>
      </c>
      <c r="X3" s="68" t="s">
        <v>11</v>
      </c>
      <c r="Y3" s="67" t="s">
        <v>260</v>
      </c>
      <c r="Z3" s="67" t="s">
        <v>261</v>
      </c>
      <c r="AA3" s="67" t="s">
        <v>262</v>
      </c>
      <c r="AB3" s="67" t="s">
        <v>47</v>
      </c>
    </row>
    <row r="4" spans="1:28" ht="30" customHeight="1" x14ac:dyDescent="0.3">
      <c r="A4" s="68"/>
      <c r="B4" s="68"/>
      <c r="C4" s="68"/>
      <c r="D4" s="68"/>
      <c r="E4" s="4" t="s">
        <v>253</v>
      </c>
      <c r="F4" s="4" t="s">
        <v>254</v>
      </c>
      <c r="G4" s="4" t="s">
        <v>255</v>
      </c>
      <c r="H4" s="4" t="s">
        <v>254</v>
      </c>
      <c r="I4" s="4" t="s">
        <v>256</v>
      </c>
      <c r="J4" s="4" t="s">
        <v>254</v>
      </c>
      <c r="K4" s="4" t="s">
        <v>257</v>
      </c>
      <c r="L4" s="4" t="s">
        <v>254</v>
      </c>
      <c r="M4" s="4" t="s">
        <v>258</v>
      </c>
      <c r="N4" s="4" t="s">
        <v>254</v>
      </c>
      <c r="O4" s="4" t="s">
        <v>259</v>
      </c>
      <c r="P4" s="68"/>
      <c r="Q4" s="4" t="s">
        <v>253</v>
      </c>
      <c r="R4" s="4" t="s">
        <v>255</v>
      </c>
      <c r="S4" s="4" t="s">
        <v>256</v>
      </c>
      <c r="T4" s="4" t="s">
        <v>257</v>
      </c>
      <c r="U4" s="4" t="s">
        <v>258</v>
      </c>
      <c r="V4" s="4" t="s">
        <v>259</v>
      </c>
      <c r="W4" s="68"/>
      <c r="X4" s="68"/>
      <c r="Y4" s="67"/>
      <c r="Z4" s="67"/>
      <c r="AA4" s="67"/>
      <c r="AB4" s="67"/>
    </row>
    <row r="5" spans="1:28" ht="30" customHeight="1" x14ac:dyDescent="0.3">
      <c r="A5" s="13" t="s">
        <v>58</v>
      </c>
      <c r="B5" s="13" t="s">
        <v>55</v>
      </c>
      <c r="C5" s="13" t="s">
        <v>56</v>
      </c>
      <c r="D5" s="19" t="s">
        <v>57</v>
      </c>
      <c r="E5" s="20"/>
      <c r="F5" s="13"/>
      <c r="G5" s="20"/>
      <c r="H5" s="13"/>
      <c r="I5" s="20"/>
      <c r="J5" s="13"/>
      <c r="K5" s="20"/>
      <c r="L5" s="13"/>
      <c r="M5" s="20"/>
      <c r="N5" s="13"/>
      <c r="O5" s="20"/>
      <c r="P5" s="20"/>
      <c r="Q5" s="20"/>
      <c r="R5" s="20"/>
      <c r="S5" s="20"/>
      <c r="T5" s="20"/>
      <c r="U5" s="20"/>
      <c r="V5" s="20"/>
      <c r="W5" s="13" t="s">
        <v>263</v>
      </c>
      <c r="X5" s="13" t="s">
        <v>50</v>
      </c>
      <c r="Y5" s="2" t="s">
        <v>50</v>
      </c>
      <c r="Z5" s="2" t="s">
        <v>50</v>
      </c>
      <c r="AA5" s="21"/>
      <c r="AB5" s="2" t="s">
        <v>50</v>
      </c>
    </row>
    <row r="6" spans="1:28" ht="30" customHeight="1" x14ac:dyDescent="0.3">
      <c r="A6" s="13" t="s">
        <v>65</v>
      </c>
      <c r="B6" s="13" t="s">
        <v>62</v>
      </c>
      <c r="C6" s="13" t="s">
        <v>63</v>
      </c>
      <c r="D6" s="19" t="s">
        <v>64</v>
      </c>
      <c r="E6" s="20"/>
      <c r="F6" s="13"/>
      <c r="G6" s="20"/>
      <c r="H6" s="13"/>
      <c r="I6" s="20"/>
      <c r="J6" s="13"/>
      <c r="K6" s="20"/>
      <c r="L6" s="13"/>
      <c r="M6" s="20"/>
      <c r="N6" s="13"/>
      <c r="O6" s="20"/>
      <c r="P6" s="20"/>
      <c r="Q6" s="20"/>
      <c r="R6" s="20"/>
      <c r="S6" s="20"/>
      <c r="T6" s="20"/>
      <c r="U6" s="20"/>
      <c r="V6" s="20"/>
      <c r="W6" s="13" t="s">
        <v>264</v>
      </c>
      <c r="X6" s="13" t="s">
        <v>50</v>
      </c>
      <c r="Y6" s="2" t="s">
        <v>50</v>
      </c>
      <c r="Z6" s="2" t="s">
        <v>50</v>
      </c>
      <c r="AA6" s="21"/>
      <c r="AB6" s="2" t="s">
        <v>50</v>
      </c>
    </row>
    <row r="7" spans="1:28" ht="30" customHeight="1" x14ac:dyDescent="0.3">
      <c r="A7" s="13" t="s">
        <v>68</v>
      </c>
      <c r="B7" s="13" t="s">
        <v>67</v>
      </c>
      <c r="C7" s="13" t="s">
        <v>63</v>
      </c>
      <c r="D7" s="19" t="s">
        <v>64</v>
      </c>
      <c r="E7" s="20"/>
      <c r="F7" s="13"/>
      <c r="G7" s="20"/>
      <c r="H7" s="13"/>
      <c r="I7" s="20"/>
      <c r="J7" s="13"/>
      <c r="K7" s="20"/>
      <c r="L7" s="13"/>
      <c r="M7" s="20"/>
      <c r="N7" s="13"/>
      <c r="O7" s="20"/>
      <c r="P7" s="20"/>
      <c r="Q7" s="20"/>
      <c r="R7" s="20"/>
      <c r="S7" s="20"/>
      <c r="T7" s="20"/>
      <c r="U7" s="20"/>
      <c r="V7" s="20"/>
      <c r="W7" s="13" t="s">
        <v>265</v>
      </c>
      <c r="X7" s="13" t="s">
        <v>50</v>
      </c>
      <c r="Y7" s="2" t="s">
        <v>50</v>
      </c>
      <c r="Z7" s="2" t="s">
        <v>50</v>
      </c>
      <c r="AA7" s="21"/>
      <c r="AB7" s="2" t="s">
        <v>50</v>
      </c>
    </row>
    <row r="8" spans="1:28" ht="30" customHeight="1" x14ac:dyDescent="0.3">
      <c r="A8" s="13" t="s">
        <v>73</v>
      </c>
      <c r="B8" s="13" t="s">
        <v>70</v>
      </c>
      <c r="C8" s="13" t="s">
        <v>71</v>
      </c>
      <c r="D8" s="19" t="s">
        <v>72</v>
      </c>
      <c r="E8" s="20"/>
      <c r="F8" s="13"/>
      <c r="G8" s="20"/>
      <c r="H8" s="13"/>
      <c r="I8" s="20"/>
      <c r="J8" s="13"/>
      <c r="K8" s="20"/>
      <c r="L8" s="13"/>
      <c r="M8" s="20"/>
      <c r="N8" s="13"/>
      <c r="O8" s="20"/>
      <c r="P8" s="20"/>
      <c r="Q8" s="20"/>
      <c r="R8" s="20"/>
      <c r="S8" s="20"/>
      <c r="T8" s="20"/>
      <c r="U8" s="20"/>
      <c r="V8" s="20"/>
      <c r="W8" s="13" t="s">
        <v>266</v>
      </c>
      <c r="X8" s="13" t="s">
        <v>50</v>
      </c>
      <c r="Y8" s="2" t="s">
        <v>50</v>
      </c>
      <c r="Z8" s="2" t="s">
        <v>50</v>
      </c>
      <c r="AA8" s="21"/>
      <c r="AB8" s="2" t="s">
        <v>50</v>
      </c>
    </row>
    <row r="9" spans="1:28" ht="30" customHeight="1" x14ac:dyDescent="0.3">
      <c r="A9" s="13" t="s">
        <v>106</v>
      </c>
      <c r="B9" s="13" t="s">
        <v>104</v>
      </c>
      <c r="C9" s="13" t="s">
        <v>50</v>
      </c>
      <c r="D9" s="19" t="s">
        <v>105</v>
      </c>
      <c r="E9" s="20"/>
      <c r="F9" s="13"/>
      <c r="G9" s="20"/>
      <c r="H9" s="13"/>
      <c r="I9" s="20"/>
      <c r="J9" s="13"/>
      <c r="K9" s="20"/>
      <c r="L9" s="13"/>
      <c r="M9" s="20"/>
      <c r="N9" s="13"/>
      <c r="O9" s="20"/>
      <c r="P9" s="20"/>
      <c r="Q9" s="20"/>
      <c r="R9" s="20"/>
      <c r="S9" s="20"/>
      <c r="T9" s="20"/>
      <c r="U9" s="20"/>
      <c r="V9" s="20"/>
      <c r="W9" s="13" t="s">
        <v>267</v>
      </c>
      <c r="X9" s="13" t="s">
        <v>50</v>
      </c>
      <c r="Y9" s="2" t="s">
        <v>50</v>
      </c>
      <c r="Z9" s="2" t="s">
        <v>50</v>
      </c>
      <c r="AA9" s="21"/>
      <c r="AB9" s="2" t="s">
        <v>50</v>
      </c>
    </row>
    <row r="10" spans="1:28" ht="30" customHeight="1" x14ac:dyDescent="0.3">
      <c r="A10" s="13" t="s">
        <v>111</v>
      </c>
      <c r="B10" s="13" t="s">
        <v>108</v>
      </c>
      <c r="C10" s="13" t="s">
        <v>109</v>
      </c>
      <c r="D10" s="19" t="s">
        <v>110</v>
      </c>
      <c r="E10" s="20"/>
      <c r="F10" s="13"/>
      <c r="G10" s="20"/>
      <c r="H10" s="13"/>
      <c r="I10" s="20"/>
      <c r="J10" s="13"/>
      <c r="K10" s="20"/>
      <c r="L10" s="13"/>
      <c r="M10" s="20"/>
      <c r="N10" s="13"/>
      <c r="O10" s="20"/>
      <c r="P10" s="20"/>
      <c r="Q10" s="20"/>
      <c r="R10" s="20"/>
      <c r="S10" s="20"/>
      <c r="T10" s="20"/>
      <c r="U10" s="20"/>
      <c r="V10" s="20"/>
      <c r="W10" s="13" t="s">
        <v>268</v>
      </c>
      <c r="X10" s="13" t="s">
        <v>50</v>
      </c>
      <c r="Y10" s="2" t="s">
        <v>50</v>
      </c>
      <c r="Z10" s="2" t="s">
        <v>50</v>
      </c>
      <c r="AA10" s="21"/>
      <c r="AB10" s="2" t="s">
        <v>50</v>
      </c>
    </row>
    <row r="11" spans="1:28" ht="30" customHeight="1" x14ac:dyDescent="0.3">
      <c r="A11" s="13" t="s">
        <v>115</v>
      </c>
      <c r="B11" s="13" t="s">
        <v>113</v>
      </c>
      <c r="C11" s="13" t="s">
        <v>114</v>
      </c>
      <c r="D11" s="19" t="s">
        <v>110</v>
      </c>
      <c r="E11" s="20"/>
      <c r="F11" s="13"/>
      <c r="G11" s="20"/>
      <c r="H11" s="13"/>
      <c r="I11" s="20"/>
      <c r="J11" s="13"/>
      <c r="K11" s="20"/>
      <c r="L11" s="13"/>
      <c r="M11" s="20"/>
      <c r="N11" s="13"/>
      <c r="O11" s="20"/>
      <c r="P11" s="20"/>
      <c r="Q11" s="20"/>
      <c r="R11" s="20"/>
      <c r="S11" s="20"/>
      <c r="T11" s="20"/>
      <c r="U11" s="20"/>
      <c r="V11" s="20"/>
      <c r="W11" s="13" t="s">
        <v>269</v>
      </c>
      <c r="X11" s="13" t="s">
        <v>50</v>
      </c>
      <c r="Y11" s="2" t="s">
        <v>50</v>
      </c>
      <c r="Z11" s="2" t="s">
        <v>50</v>
      </c>
      <c r="AA11" s="21"/>
      <c r="AB11" s="2" t="s">
        <v>50</v>
      </c>
    </row>
    <row r="12" spans="1:28" ht="30" customHeight="1" x14ac:dyDescent="0.3">
      <c r="A12" s="13" t="s">
        <v>120</v>
      </c>
      <c r="B12" s="13" t="s">
        <v>117</v>
      </c>
      <c r="C12" s="13" t="s">
        <v>118</v>
      </c>
      <c r="D12" s="19" t="s">
        <v>119</v>
      </c>
      <c r="E12" s="20"/>
      <c r="F12" s="13"/>
      <c r="G12" s="20"/>
      <c r="H12" s="13"/>
      <c r="I12" s="20"/>
      <c r="J12" s="13"/>
      <c r="K12" s="20"/>
      <c r="L12" s="13"/>
      <c r="M12" s="20"/>
      <c r="N12" s="13"/>
      <c r="O12" s="20"/>
      <c r="P12" s="20"/>
      <c r="Q12" s="20"/>
      <c r="R12" s="20"/>
      <c r="S12" s="20"/>
      <c r="T12" s="20"/>
      <c r="U12" s="20"/>
      <c r="V12" s="20"/>
      <c r="W12" s="13" t="s">
        <v>270</v>
      </c>
      <c r="X12" s="13" t="s">
        <v>50</v>
      </c>
      <c r="Y12" s="2" t="s">
        <v>50</v>
      </c>
      <c r="Z12" s="2" t="s">
        <v>50</v>
      </c>
      <c r="AA12" s="21"/>
      <c r="AB12" s="2" t="s">
        <v>50</v>
      </c>
    </row>
    <row r="13" spans="1:28" ht="30" customHeight="1" x14ac:dyDescent="0.3">
      <c r="A13" s="13" t="s">
        <v>123</v>
      </c>
      <c r="B13" s="13" t="s">
        <v>122</v>
      </c>
      <c r="C13" s="13" t="s">
        <v>50</v>
      </c>
      <c r="D13" s="19" t="s">
        <v>72</v>
      </c>
      <c r="E13" s="20"/>
      <c r="F13" s="13"/>
      <c r="G13" s="20"/>
      <c r="H13" s="13"/>
      <c r="I13" s="20"/>
      <c r="J13" s="13"/>
      <c r="K13" s="20"/>
      <c r="L13" s="13"/>
      <c r="M13" s="20"/>
      <c r="N13" s="13"/>
      <c r="O13" s="20"/>
      <c r="P13" s="20"/>
      <c r="Q13" s="20"/>
      <c r="R13" s="20"/>
      <c r="S13" s="20"/>
      <c r="T13" s="20"/>
      <c r="U13" s="20"/>
      <c r="V13" s="20"/>
      <c r="W13" s="13" t="s">
        <v>271</v>
      </c>
      <c r="X13" s="13" t="s">
        <v>50</v>
      </c>
      <c r="Y13" s="2" t="s">
        <v>50</v>
      </c>
      <c r="Z13" s="2" t="s">
        <v>50</v>
      </c>
      <c r="AA13" s="21"/>
      <c r="AB13" s="2" t="s">
        <v>50</v>
      </c>
    </row>
    <row r="14" spans="1:28" ht="30" customHeight="1" x14ac:dyDescent="0.3">
      <c r="A14" s="13" t="s">
        <v>129</v>
      </c>
      <c r="B14" s="13" t="s">
        <v>127</v>
      </c>
      <c r="C14" s="13" t="s">
        <v>50</v>
      </c>
      <c r="D14" s="19" t="s">
        <v>128</v>
      </c>
      <c r="E14" s="20"/>
      <c r="F14" s="13"/>
      <c r="G14" s="20"/>
      <c r="H14" s="13"/>
      <c r="I14" s="20"/>
      <c r="J14" s="13"/>
      <c r="K14" s="20"/>
      <c r="L14" s="13"/>
      <c r="M14" s="20"/>
      <c r="N14" s="13"/>
      <c r="O14" s="20"/>
      <c r="P14" s="20"/>
      <c r="Q14" s="20"/>
      <c r="R14" s="20"/>
      <c r="S14" s="20"/>
      <c r="T14" s="20"/>
      <c r="U14" s="20"/>
      <c r="V14" s="20"/>
      <c r="W14" s="13" t="s">
        <v>272</v>
      </c>
      <c r="X14" s="13" t="s">
        <v>50</v>
      </c>
      <c r="Y14" s="2" t="s">
        <v>50</v>
      </c>
      <c r="Z14" s="2" t="s">
        <v>50</v>
      </c>
      <c r="AA14" s="21"/>
      <c r="AB14" s="2" t="s">
        <v>50</v>
      </c>
    </row>
    <row r="15" spans="1:28" ht="30" customHeight="1" x14ac:dyDescent="0.3">
      <c r="A15" s="13" t="s">
        <v>132</v>
      </c>
      <c r="B15" s="13" t="s">
        <v>131</v>
      </c>
      <c r="C15" s="13" t="s">
        <v>50</v>
      </c>
      <c r="D15" s="19" t="s">
        <v>128</v>
      </c>
      <c r="E15" s="20"/>
      <c r="F15" s="13"/>
      <c r="G15" s="20"/>
      <c r="H15" s="13"/>
      <c r="I15" s="20"/>
      <c r="J15" s="13"/>
      <c r="K15" s="20"/>
      <c r="L15" s="13"/>
      <c r="M15" s="20"/>
      <c r="N15" s="13"/>
      <c r="O15" s="20"/>
      <c r="P15" s="20"/>
      <c r="Q15" s="20"/>
      <c r="R15" s="20"/>
      <c r="S15" s="20"/>
      <c r="T15" s="20"/>
      <c r="U15" s="20"/>
      <c r="V15" s="20"/>
      <c r="W15" s="13" t="s">
        <v>273</v>
      </c>
      <c r="X15" s="13" t="s">
        <v>50</v>
      </c>
      <c r="Y15" s="2" t="s">
        <v>50</v>
      </c>
      <c r="Z15" s="2" t="s">
        <v>50</v>
      </c>
      <c r="AA15" s="21"/>
      <c r="AB15" s="2" t="s">
        <v>50</v>
      </c>
    </row>
    <row r="16" spans="1:28" ht="30" customHeight="1" x14ac:dyDescent="0.3">
      <c r="A16" s="13" t="s">
        <v>135</v>
      </c>
      <c r="B16" s="13" t="s">
        <v>134</v>
      </c>
      <c r="C16" s="13" t="s">
        <v>50</v>
      </c>
      <c r="D16" s="19" t="s">
        <v>105</v>
      </c>
      <c r="E16" s="20"/>
      <c r="F16" s="13"/>
      <c r="G16" s="20"/>
      <c r="H16" s="13"/>
      <c r="I16" s="20"/>
      <c r="J16" s="13"/>
      <c r="K16" s="20"/>
      <c r="L16" s="13"/>
      <c r="M16" s="20"/>
      <c r="N16" s="13"/>
      <c r="O16" s="20"/>
      <c r="P16" s="20"/>
      <c r="Q16" s="20"/>
      <c r="R16" s="20"/>
      <c r="S16" s="20"/>
      <c r="T16" s="20"/>
      <c r="U16" s="20"/>
      <c r="V16" s="20"/>
      <c r="W16" s="13" t="s">
        <v>274</v>
      </c>
      <c r="X16" s="13" t="s">
        <v>50</v>
      </c>
      <c r="Y16" s="2" t="s">
        <v>50</v>
      </c>
      <c r="Z16" s="2" t="s">
        <v>50</v>
      </c>
      <c r="AA16" s="21"/>
      <c r="AB16" s="2" t="s">
        <v>50</v>
      </c>
    </row>
    <row r="17" spans="1:28" ht="30" customHeight="1" x14ac:dyDescent="0.3">
      <c r="A17" s="13" t="s">
        <v>138</v>
      </c>
      <c r="B17" s="13" t="s">
        <v>137</v>
      </c>
      <c r="C17" s="13" t="s">
        <v>50</v>
      </c>
      <c r="D17" s="19" t="s">
        <v>105</v>
      </c>
      <c r="E17" s="20"/>
      <c r="F17" s="13"/>
      <c r="G17" s="20"/>
      <c r="H17" s="13"/>
      <c r="I17" s="20"/>
      <c r="J17" s="13"/>
      <c r="K17" s="20"/>
      <c r="L17" s="13"/>
      <c r="M17" s="20"/>
      <c r="N17" s="13"/>
      <c r="O17" s="20"/>
      <c r="P17" s="20"/>
      <c r="Q17" s="20"/>
      <c r="R17" s="20"/>
      <c r="S17" s="20"/>
      <c r="T17" s="20"/>
      <c r="U17" s="20"/>
      <c r="V17" s="20"/>
      <c r="W17" s="13" t="s">
        <v>275</v>
      </c>
      <c r="X17" s="13" t="s">
        <v>50</v>
      </c>
      <c r="Y17" s="2" t="s">
        <v>50</v>
      </c>
      <c r="Z17" s="2" t="s">
        <v>50</v>
      </c>
      <c r="AA17" s="21"/>
      <c r="AB17" s="2" t="s">
        <v>50</v>
      </c>
    </row>
    <row r="18" spans="1:28" ht="30" customHeight="1" x14ac:dyDescent="0.3">
      <c r="A18" s="13" t="s">
        <v>141</v>
      </c>
      <c r="B18" s="13" t="s">
        <v>140</v>
      </c>
      <c r="C18" s="13" t="s">
        <v>50</v>
      </c>
      <c r="D18" s="19" t="s">
        <v>128</v>
      </c>
      <c r="E18" s="20"/>
      <c r="F18" s="13"/>
      <c r="G18" s="20"/>
      <c r="H18" s="13"/>
      <c r="I18" s="20"/>
      <c r="J18" s="13"/>
      <c r="K18" s="20"/>
      <c r="L18" s="13"/>
      <c r="M18" s="20"/>
      <c r="N18" s="13"/>
      <c r="O18" s="20"/>
      <c r="P18" s="20"/>
      <c r="Q18" s="20"/>
      <c r="R18" s="20"/>
      <c r="S18" s="20"/>
      <c r="T18" s="20"/>
      <c r="U18" s="20"/>
      <c r="V18" s="20"/>
      <c r="W18" s="13" t="s">
        <v>276</v>
      </c>
      <c r="X18" s="13" t="s">
        <v>50</v>
      </c>
      <c r="Y18" s="2" t="s">
        <v>50</v>
      </c>
      <c r="Z18" s="2" t="s">
        <v>50</v>
      </c>
      <c r="AA18" s="21"/>
      <c r="AB18" s="2" t="s">
        <v>50</v>
      </c>
    </row>
    <row r="19" spans="1:28" ht="30" customHeight="1" x14ac:dyDescent="0.3">
      <c r="A19" s="13" t="s">
        <v>147</v>
      </c>
      <c r="B19" s="13" t="s">
        <v>145</v>
      </c>
      <c r="C19" s="13" t="s">
        <v>146</v>
      </c>
      <c r="D19" s="19" t="s">
        <v>72</v>
      </c>
      <c r="E19" s="20"/>
      <c r="F19" s="13"/>
      <c r="G19" s="20"/>
      <c r="H19" s="13"/>
      <c r="I19" s="20"/>
      <c r="J19" s="13"/>
      <c r="K19" s="20"/>
      <c r="L19" s="13"/>
      <c r="M19" s="20"/>
      <c r="N19" s="13"/>
      <c r="O19" s="20"/>
      <c r="P19" s="20"/>
      <c r="Q19" s="20"/>
      <c r="R19" s="20"/>
      <c r="S19" s="20"/>
      <c r="T19" s="20"/>
      <c r="U19" s="20"/>
      <c r="V19" s="20"/>
      <c r="W19" s="13" t="s">
        <v>277</v>
      </c>
      <c r="X19" s="13" t="s">
        <v>50</v>
      </c>
      <c r="Y19" s="2" t="s">
        <v>50</v>
      </c>
      <c r="Z19" s="2" t="s">
        <v>50</v>
      </c>
      <c r="AA19" s="21"/>
      <c r="AB19" s="2" t="s">
        <v>50</v>
      </c>
    </row>
    <row r="20" spans="1:28" ht="30" customHeight="1" x14ac:dyDescent="0.3">
      <c r="A20" s="13" t="s">
        <v>150</v>
      </c>
      <c r="B20" s="13" t="s">
        <v>149</v>
      </c>
      <c r="C20" s="13" t="s">
        <v>146</v>
      </c>
      <c r="D20" s="19" t="s">
        <v>72</v>
      </c>
      <c r="E20" s="20"/>
      <c r="F20" s="13"/>
      <c r="G20" s="20"/>
      <c r="H20" s="13"/>
      <c r="I20" s="20"/>
      <c r="J20" s="13"/>
      <c r="K20" s="20"/>
      <c r="L20" s="13"/>
      <c r="M20" s="20"/>
      <c r="N20" s="13"/>
      <c r="O20" s="20"/>
      <c r="P20" s="20"/>
      <c r="Q20" s="20"/>
      <c r="R20" s="20"/>
      <c r="S20" s="20"/>
      <c r="T20" s="20"/>
      <c r="U20" s="20"/>
      <c r="V20" s="20"/>
      <c r="W20" s="13" t="s">
        <v>278</v>
      </c>
      <c r="X20" s="13" t="s">
        <v>50</v>
      </c>
      <c r="Y20" s="2" t="s">
        <v>50</v>
      </c>
      <c r="Z20" s="2" t="s">
        <v>50</v>
      </c>
      <c r="AA20" s="21"/>
      <c r="AB20" s="2" t="s">
        <v>50</v>
      </c>
    </row>
    <row r="21" spans="1:28" ht="30" customHeight="1" x14ac:dyDescent="0.3">
      <c r="A21" s="13" t="s">
        <v>247</v>
      </c>
      <c r="B21" s="13" t="s">
        <v>244</v>
      </c>
      <c r="C21" s="13" t="s">
        <v>245</v>
      </c>
      <c r="D21" s="19" t="s">
        <v>154</v>
      </c>
      <c r="E21" s="20"/>
      <c r="F21" s="13"/>
      <c r="G21" s="20"/>
      <c r="H21" s="13"/>
      <c r="I21" s="20"/>
      <c r="J21" s="13"/>
      <c r="K21" s="20"/>
      <c r="L21" s="13"/>
      <c r="M21" s="20"/>
      <c r="N21" s="13"/>
      <c r="O21" s="20"/>
      <c r="P21" s="20"/>
      <c r="Q21" s="20"/>
      <c r="R21" s="20"/>
      <c r="S21" s="20"/>
      <c r="T21" s="20"/>
      <c r="U21" s="20"/>
      <c r="V21" s="20"/>
      <c r="W21" s="13" t="s">
        <v>279</v>
      </c>
      <c r="X21" s="13" t="s">
        <v>246</v>
      </c>
      <c r="Y21" s="2" t="s">
        <v>50</v>
      </c>
      <c r="Z21" s="2" t="s">
        <v>50</v>
      </c>
      <c r="AA21" s="21"/>
      <c r="AB21" s="2" t="s">
        <v>50</v>
      </c>
    </row>
    <row r="22" spans="1:28" ht="30" customHeight="1" x14ac:dyDescent="0.3">
      <c r="A22" s="13" t="s">
        <v>163</v>
      </c>
      <c r="B22" s="13" t="s">
        <v>160</v>
      </c>
      <c r="C22" s="13" t="s">
        <v>161</v>
      </c>
      <c r="D22" s="19" t="s">
        <v>162</v>
      </c>
      <c r="E22" s="20"/>
      <c r="F22" s="13"/>
      <c r="G22" s="20"/>
      <c r="H22" s="13"/>
      <c r="I22" s="20"/>
      <c r="J22" s="13"/>
      <c r="K22" s="20"/>
      <c r="L22" s="13"/>
      <c r="M22" s="20"/>
      <c r="N22" s="13"/>
      <c r="O22" s="20"/>
      <c r="P22" s="20"/>
      <c r="Q22" s="20"/>
      <c r="R22" s="20"/>
      <c r="S22" s="20"/>
      <c r="T22" s="20"/>
      <c r="U22" s="20"/>
      <c r="V22" s="20"/>
      <c r="W22" s="13" t="s">
        <v>280</v>
      </c>
      <c r="X22" s="13" t="s">
        <v>50</v>
      </c>
      <c r="Y22" s="2" t="s">
        <v>281</v>
      </c>
      <c r="Z22" s="2" t="s">
        <v>50</v>
      </c>
      <c r="AA22" s="21"/>
      <c r="AB22" s="2" t="s">
        <v>50</v>
      </c>
    </row>
    <row r="23" spans="1:28" ht="30" customHeight="1" x14ac:dyDescent="0.3">
      <c r="A23" s="13" t="s">
        <v>166</v>
      </c>
      <c r="B23" s="13" t="s">
        <v>165</v>
      </c>
      <c r="C23" s="13" t="s">
        <v>50</v>
      </c>
      <c r="D23" s="19" t="s">
        <v>162</v>
      </c>
      <c r="E23" s="20"/>
      <c r="F23" s="13"/>
      <c r="G23" s="20"/>
      <c r="H23" s="13"/>
      <c r="I23" s="20"/>
      <c r="J23" s="13"/>
      <c r="K23" s="20"/>
      <c r="L23" s="13"/>
      <c r="M23" s="20"/>
      <c r="N23" s="13"/>
      <c r="O23" s="20"/>
      <c r="P23" s="20"/>
      <c r="Q23" s="20"/>
      <c r="R23" s="20"/>
      <c r="S23" s="20"/>
      <c r="T23" s="20"/>
      <c r="U23" s="20"/>
      <c r="V23" s="20"/>
      <c r="W23" s="13" t="s">
        <v>282</v>
      </c>
      <c r="X23" s="13" t="s">
        <v>50</v>
      </c>
      <c r="Y23" s="2" t="s">
        <v>281</v>
      </c>
      <c r="Z23" s="2" t="s">
        <v>50</v>
      </c>
      <c r="AA23" s="21"/>
      <c r="AB23" s="2" t="s">
        <v>50</v>
      </c>
    </row>
    <row r="24" spans="1:28" ht="30" customHeight="1" x14ac:dyDescent="0.3">
      <c r="A24" s="13" t="s">
        <v>170</v>
      </c>
      <c r="B24" s="13" t="s">
        <v>168</v>
      </c>
      <c r="C24" s="13" t="s">
        <v>169</v>
      </c>
      <c r="D24" s="19" t="s">
        <v>162</v>
      </c>
      <c r="E24" s="20"/>
      <c r="F24" s="13"/>
      <c r="G24" s="20"/>
      <c r="H24" s="13"/>
      <c r="I24" s="20"/>
      <c r="J24" s="13"/>
      <c r="K24" s="20"/>
      <c r="L24" s="13"/>
      <c r="M24" s="20"/>
      <c r="N24" s="13"/>
      <c r="O24" s="20"/>
      <c r="P24" s="20"/>
      <c r="Q24" s="20"/>
      <c r="R24" s="20"/>
      <c r="S24" s="20"/>
      <c r="T24" s="20"/>
      <c r="U24" s="20"/>
      <c r="V24" s="20"/>
      <c r="W24" s="13" t="s">
        <v>283</v>
      </c>
      <c r="X24" s="13" t="s">
        <v>50</v>
      </c>
      <c r="Y24" s="2" t="s">
        <v>281</v>
      </c>
      <c r="Z24" s="2" t="s">
        <v>50</v>
      </c>
      <c r="AA24" s="21"/>
      <c r="AB24" s="2" t="s">
        <v>50</v>
      </c>
    </row>
    <row r="25" spans="1:28" ht="30" customHeight="1" x14ac:dyDescent="0.3">
      <c r="A25" s="13" t="s">
        <v>197</v>
      </c>
      <c r="B25" s="13" t="s">
        <v>194</v>
      </c>
      <c r="C25" s="13" t="s">
        <v>195</v>
      </c>
      <c r="D25" s="19" t="s">
        <v>196</v>
      </c>
      <c r="E25" s="20"/>
      <c r="F25" s="13"/>
      <c r="G25" s="20"/>
      <c r="H25" s="13"/>
      <c r="I25" s="20"/>
      <c r="J25" s="13"/>
      <c r="K25" s="20"/>
      <c r="L25" s="13"/>
      <c r="M25" s="20"/>
      <c r="N25" s="13"/>
      <c r="O25" s="20"/>
      <c r="P25" s="20"/>
      <c r="Q25" s="20"/>
      <c r="R25" s="20"/>
      <c r="S25" s="20"/>
      <c r="T25" s="20"/>
      <c r="U25" s="20"/>
      <c r="V25" s="20"/>
      <c r="W25" s="13" t="s">
        <v>284</v>
      </c>
      <c r="X25" s="13" t="s">
        <v>50</v>
      </c>
      <c r="Y25" s="2" t="s">
        <v>285</v>
      </c>
      <c r="Z25" s="2" t="s">
        <v>50</v>
      </c>
      <c r="AA25" s="21"/>
      <c r="AB25" s="2" t="s">
        <v>50</v>
      </c>
    </row>
    <row r="26" spans="1:28" ht="30" customHeight="1" x14ac:dyDescent="0.3">
      <c r="A26" s="13" t="s">
        <v>200</v>
      </c>
      <c r="B26" s="13" t="s">
        <v>199</v>
      </c>
      <c r="C26" s="13" t="s">
        <v>195</v>
      </c>
      <c r="D26" s="19" t="s">
        <v>196</v>
      </c>
      <c r="E26" s="20"/>
      <c r="F26" s="13"/>
      <c r="G26" s="20"/>
      <c r="H26" s="13"/>
      <c r="I26" s="20"/>
      <c r="J26" s="13"/>
      <c r="K26" s="20"/>
      <c r="L26" s="13"/>
      <c r="M26" s="20"/>
      <c r="N26" s="13"/>
      <c r="O26" s="20"/>
      <c r="P26" s="20"/>
      <c r="Q26" s="20"/>
      <c r="R26" s="20"/>
      <c r="S26" s="20"/>
      <c r="T26" s="20"/>
      <c r="U26" s="20"/>
      <c r="V26" s="20"/>
      <c r="W26" s="13" t="s">
        <v>286</v>
      </c>
      <c r="X26" s="13" t="s">
        <v>50</v>
      </c>
      <c r="Y26" s="2" t="s">
        <v>285</v>
      </c>
      <c r="Z26" s="2" t="s">
        <v>50</v>
      </c>
      <c r="AA26" s="21"/>
      <c r="AB26" s="2" t="s">
        <v>50</v>
      </c>
    </row>
    <row r="27" spans="1:28" ht="30" customHeight="1" x14ac:dyDescent="0.3">
      <c r="A27" s="13" t="s">
        <v>203</v>
      </c>
      <c r="B27" s="13" t="s">
        <v>202</v>
      </c>
      <c r="C27" s="13" t="s">
        <v>195</v>
      </c>
      <c r="D27" s="19" t="s">
        <v>196</v>
      </c>
      <c r="E27" s="20"/>
      <c r="F27" s="13"/>
      <c r="G27" s="20"/>
      <c r="H27" s="13"/>
      <c r="I27" s="20"/>
      <c r="J27" s="13"/>
      <c r="K27" s="20"/>
      <c r="L27" s="13"/>
      <c r="M27" s="20"/>
      <c r="N27" s="13"/>
      <c r="O27" s="20"/>
      <c r="P27" s="20"/>
      <c r="Q27" s="20"/>
      <c r="R27" s="20"/>
      <c r="S27" s="20"/>
      <c r="T27" s="20"/>
      <c r="U27" s="20"/>
      <c r="V27" s="20"/>
      <c r="W27" s="13" t="s">
        <v>287</v>
      </c>
      <c r="X27" s="13" t="s">
        <v>50</v>
      </c>
      <c r="Y27" s="2" t="s">
        <v>285</v>
      </c>
      <c r="Z27" s="2" t="s">
        <v>50</v>
      </c>
      <c r="AA27" s="21"/>
      <c r="AB27" s="2" t="s">
        <v>50</v>
      </c>
    </row>
    <row r="28" spans="1:28" ht="30" customHeight="1" x14ac:dyDescent="0.3">
      <c r="A28" s="13" t="s">
        <v>206</v>
      </c>
      <c r="B28" s="13" t="s">
        <v>205</v>
      </c>
      <c r="C28" s="13" t="s">
        <v>195</v>
      </c>
      <c r="D28" s="19" t="s">
        <v>196</v>
      </c>
      <c r="E28" s="20"/>
      <c r="F28" s="13"/>
      <c r="G28" s="20"/>
      <c r="H28" s="13"/>
      <c r="I28" s="20"/>
      <c r="J28" s="13"/>
      <c r="K28" s="20"/>
      <c r="L28" s="13"/>
      <c r="M28" s="20"/>
      <c r="N28" s="13"/>
      <c r="O28" s="20"/>
      <c r="P28" s="20"/>
      <c r="Q28" s="20"/>
      <c r="R28" s="20"/>
      <c r="S28" s="20"/>
      <c r="T28" s="20"/>
      <c r="U28" s="20"/>
      <c r="V28" s="20"/>
      <c r="W28" s="13" t="s">
        <v>288</v>
      </c>
      <c r="X28" s="13" t="s">
        <v>50</v>
      </c>
      <c r="Y28" s="2" t="s">
        <v>285</v>
      </c>
      <c r="Z28" s="2" t="s">
        <v>50</v>
      </c>
      <c r="AA28" s="21"/>
      <c r="AB28" s="2" t="s">
        <v>50</v>
      </c>
    </row>
    <row r="29" spans="1:28" ht="30" customHeight="1" x14ac:dyDescent="0.3">
      <c r="A29" s="13" t="s">
        <v>220</v>
      </c>
      <c r="B29" s="13" t="s">
        <v>219</v>
      </c>
      <c r="C29" s="13" t="s">
        <v>195</v>
      </c>
      <c r="D29" s="19" t="s">
        <v>196</v>
      </c>
      <c r="E29" s="20"/>
      <c r="F29" s="13"/>
      <c r="G29" s="20"/>
      <c r="H29" s="13"/>
      <c r="I29" s="20"/>
      <c r="J29" s="13"/>
      <c r="K29" s="20"/>
      <c r="L29" s="13"/>
      <c r="M29" s="20"/>
      <c r="N29" s="13"/>
      <c r="O29" s="20"/>
      <c r="P29" s="20"/>
      <c r="Q29" s="20"/>
      <c r="R29" s="20"/>
      <c r="S29" s="20"/>
      <c r="T29" s="20"/>
      <c r="U29" s="20"/>
      <c r="V29" s="20"/>
      <c r="W29" s="13" t="s">
        <v>289</v>
      </c>
      <c r="X29" s="13" t="s">
        <v>50</v>
      </c>
      <c r="Y29" s="2" t="s">
        <v>285</v>
      </c>
      <c r="Z29" s="2" t="s">
        <v>50</v>
      </c>
      <c r="AA29" s="21"/>
      <c r="AB29" s="2" t="s">
        <v>50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6.5" x14ac:dyDescent="0.3"/>
  <sheetData>
    <row r="1" spans="1:7" x14ac:dyDescent="0.3">
      <c r="A1" t="s">
        <v>291</v>
      </c>
    </row>
    <row r="2" spans="1:7" x14ac:dyDescent="0.3">
      <c r="A2" s="1" t="s">
        <v>292</v>
      </c>
      <c r="B2" t="s">
        <v>293</v>
      </c>
      <c r="C2" s="1" t="s">
        <v>294</v>
      </c>
    </row>
    <row r="3" spans="1:7" x14ac:dyDescent="0.3">
      <c r="A3" s="1" t="s">
        <v>295</v>
      </c>
      <c r="B3" t="s">
        <v>296</v>
      </c>
    </row>
    <row r="4" spans="1:7" x14ac:dyDescent="0.3">
      <c r="A4" s="1" t="s">
        <v>297</v>
      </c>
      <c r="B4">
        <v>5</v>
      </c>
    </row>
    <row r="5" spans="1:7" x14ac:dyDescent="0.3">
      <c r="A5" s="1" t="s">
        <v>298</v>
      </c>
      <c r="B5">
        <v>5</v>
      </c>
    </row>
    <row r="6" spans="1:7" x14ac:dyDescent="0.3">
      <c r="A6" s="1" t="s">
        <v>299</v>
      </c>
      <c r="B6" t="s">
        <v>300</v>
      </c>
    </row>
    <row r="7" spans="1:7" x14ac:dyDescent="0.3">
      <c r="A7" s="1" t="s">
        <v>301</v>
      </c>
      <c r="B7" t="s">
        <v>281</v>
      </c>
      <c r="C7" t="s">
        <v>60</v>
      </c>
    </row>
    <row r="8" spans="1:7" x14ac:dyDescent="0.3">
      <c r="A8" s="1" t="s">
        <v>302</v>
      </c>
      <c r="B8" t="s">
        <v>281</v>
      </c>
      <c r="C8">
        <v>2</v>
      </c>
    </row>
    <row r="9" spans="1:7" x14ac:dyDescent="0.3">
      <c r="A9" s="1" t="s">
        <v>303</v>
      </c>
      <c r="B9" t="s">
        <v>253</v>
      </c>
      <c r="C9" t="s">
        <v>255</v>
      </c>
      <c r="D9" t="s">
        <v>256</v>
      </c>
      <c r="E9" t="s">
        <v>257</v>
      </c>
      <c r="F9" t="s">
        <v>258</v>
      </c>
      <c r="G9" t="s">
        <v>304</v>
      </c>
    </row>
    <row r="10" spans="1:7" x14ac:dyDescent="0.3">
      <c r="A10" s="1" t="s">
        <v>305</v>
      </c>
      <c r="B10">
        <v>1185</v>
      </c>
      <c r="C10">
        <v>0</v>
      </c>
      <c r="D10">
        <v>0</v>
      </c>
    </row>
    <row r="11" spans="1:7" x14ac:dyDescent="0.3">
      <c r="A11" s="1" t="s">
        <v>306</v>
      </c>
      <c r="B11" t="s">
        <v>307</v>
      </c>
      <c r="C11">
        <v>4</v>
      </c>
    </row>
    <row r="12" spans="1:7" x14ac:dyDescent="0.3">
      <c r="A12" s="1" t="s">
        <v>308</v>
      </c>
      <c r="B12" t="s">
        <v>307</v>
      </c>
      <c r="C12">
        <v>4</v>
      </c>
    </row>
    <row r="13" spans="1:7" x14ac:dyDescent="0.3">
      <c r="A13" s="1" t="s">
        <v>309</v>
      </c>
      <c r="B13" t="s">
        <v>307</v>
      </c>
      <c r="C13">
        <v>3</v>
      </c>
    </row>
    <row r="14" spans="1:7" x14ac:dyDescent="0.3">
      <c r="A14" s="1" t="s">
        <v>310</v>
      </c>
      <c r="B14" t="s">
        <v>307</v>
      </c>
      <c r="C14">
        <v>5</v>
      </c>
    </row>
    <row r="15" spans="1:7" x14ac:dyDescent="0.3">
      <c r="A15" s="1" t="s">
        <v>311</v>
      </c>
      <c r="B15" t="s">
        <v>293</v>
      </c>
      <c r="C15" t="s">
        <v>312</v>
      </c>
      <c r="D15" t="s">
        <v>312</v>
      </c>
      <c r="E15" t="s">
        <v>312</v>
      </c>
      <c r="F15">
        <v>1</v>
      </c>
    </row>
    <row r="16" spans="1:7" x14ac:dyDescent="0.3">
      <c r="A16" s="1" t="s">
        <v>313</v>
      </c>
      <c r="B16">
        <v>1.1100000000000001</v>
      </c>
      <c r="C16">
        <v>1.1200000000000001</v>
      </c>
    </row>
    <row r="17" spans="1:13" x14ac:dyDescent="0.3">
      <c r="A17" s="1" t="s">
        <v>314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315</v>
      </c>
      <c r="B18">
        <v>1.25</v>
      </c>
      <c r="C18">
        <v>1.071</v>
      </c>
    </row>
    <row r="19" spans="1:13" x14ac:dyDescent="0.3">
      <c r="A19" s="1" t="s">
        <v>316</v>
      </c>
    </row>
    <row r="20" spans="1:13" x14ac:dyDescent="0.3">
      <c r="A20" s="1" t="s">
        <v>317</v>
      </c>
      <c r="B20" s="1" t="s">
        <v>281</v>
      </c>
      <c r="C20">
        <v>1</v>
      </c>
    </row>
    <row r="21" spans="1:13" x14ac:dyDescent="0.3">
      <c r="A21" t="s">
        <v>250</v>
      </c>
      <c r="B21" t="s">
        <v>318</v>
      </c>
      <c r="C21" t="s">
        <v>319</v>
      </c>
    </row>
    <row r="22" spans="1:13" x14ac:dyDescent="0.3">
      <c r="A22">
        <v>1</v>
      </c>
      <c r="B22" s="1" t="s">
        <v>320</v>
      </c>
      <c r="C22" s="1" t="s">
        <v>290</v>
      </c>
    </row>
    <row r="23" spans="1:13" x14ac:dyDescent="0.3">
      <c r="A23">
        <v>2</v>
      </c>
      <c r="B23" s="1" t="s">
        <v>321</v>
      </c>
      <c r="C23" s="1" t="s">
        <v>322</v>
      </c>
    </row>
    <row r="24" spans="1:13" x14ac:dyDescent="0.3">
      <c r="A24">
        <v>3</v>
      </c>
      <c r="B24" s="1" t="s">
        <v>323</v>
      </c>
      <c r="C24" s="1" t="s">
        <v>324</v>
      </c>
    </row>
    <row r="25" spans="1:13" x14ac:dyDescent="0.3">
      <c r="A25">
        <v>4</v>
      </c>
      <c r="B25" s="1" t="s">
        <v>325</v>
      </c>
      <c r="C25" s="1" t="s">
        <v>326</v>
      </c>
    </row>
    <row r="26" spans="1:13" x14ac:dyDescent="0.3">
      <c r="A26">
        <v>5</v>
      </c>
      <c r="B26" s="1" t="s">
        <v>327</v>
      </c>
      <c r="C26" s="1" t="s">
        <v>50</v>
      </c>
    </row>
    <row r="27" spans="1:13" x14ac:dyDescent="0.3">
      <c r="A27">
        <v>6</v>
      </c>
      <c r="B27" s="1" t="s">
        <v>328</v>
      </c>
      <c r="C27" s="1" t="s">
        <v>50</v>
      </c>
    </row>
    <row r="28" spans="1:13" x14ac:dyDescent="0.3">
      <c r="A28">
        <v>7</v>
      </c>
      <c r="B28" s="1" t="s">
        <v>328</v>
      </c>
      <c r="C28" s="1" t="s">
        <v>50</v>
      </c>
    </row>
    <row r="29" spans="1:13" x14ac:dyDescent="0.3">
      <c r="A29">
        <v>8</v>
      </c>
      <c r="B29" s="1" t="s">
        <v>328</v>
      </c>
      <c r="C29" s="1" t="s">
        <v>50</v>
      </c>
    </row>
    <row r="30" spans="1:13" x14ac:dyDescent="0.3">
      <c r="A30">
        <v>9</v>
      </c>
      <c r="B30" s="1" t="s">
        <v>328</v>
      </c>
      <c r="C30" s="1" t="s">
        <v>50</v>
      </c>
    </row>
    <row r="31" spans="1:13" x14ac:dyDescent="0.3">
      <c r="A31" t="s">
        <v>293</v>
      </c>
      <c r="B31" s="1" t="s">
        <v>329</v>
      </c>
      <c r="C31" s="1" t="s">
        <v>50</v>
      </c>
    </row>
    <row r="32" spans="1:13" x14ac:dyDescent="0.3">
      <c r="A32" t="s">
        <v>285</v>
      </c>
      <c r="B32" s="1" t="s">
        <v>330</v>
      </c>
      <c r="C32" s="1" t="s">
        <v>50</v>
      </c>
    </row>
    <row r="33" spans="1:3" x14ac:dyDescent="0.3">
      <c r="A33" t="s">
        <v>281</v>
      </c>
      <c r="B33" s="1" t="s">
        <v>329</v>
      </c>
      <c r="C33" s="1" t="s">
        <v>50</v>
      </c>
    </row>
    <row r="34" spans="1:3" x14ac:dyDescent="0.3">
      <c r="A34" t="s">
        <v>331</v>
      </c>
      <c r="B34" s="1" t="s">
        <v>329</v>
      </c>
      <c r="C34" s="1" t="s">
        <v>50</v>
      </c>
    </row>
    <row r="35" spans="1:3" x14ac:dyDescent="0.3">
      <c r="A35" t="s">
        <v>332</v>
      </c>
      <c r="B35" s="1" t="s">
        <v>329</v>
      </c>
      <c r="C35" s="1" t="s">
        <v>50</v>
      </c>
    </row>
    <row r="36" spans="1:3" x14ac:dyDescent="0.3">
      <c r="A36" t="s">
        <v>59</v>
      </c>
      <c r="B36" s="1" t="s">
        <v>329</v>
      </c>
      <c r="C36" s="1" t="s">
        <v>50</v>
      </c>
    </row>
    <row r="37" spans="1:3" x14ac:dyDescent="0.3">
      <c r="A37" t="s">
        <v>333</v>
      </c>
      <c r="B37" s="1" t="s">
        <v>329</v>
      </c>
      <c r="C37" s="1" t="s">
        <v>50</v>
      </c>
    </row>
    <row r="38" spans="1:3" x14ac:dyDescent="0.3">
      <c r="A38" t="s">
        <v>334</v>
      </c>
      <c r="B38" s="1" t="s">
        <v>329</v>
      </c>
      <c r="C38" s="1" t="s">
        <v>50</v>
      </c>
    </row>
    <row r="39" spans="1:3" x14ac:dyDescent="0.3">
      <c r="A39" t="s">
        <v>335</v>
      </c>
      <c r="B39" s="1" t="s">
        <v>329</v>
      </c>
      <c r="C39" s="1" t="s">
        <v>50</v>
      </c>
    </row>
    <row r="40" spans="1:3" x14ac:dyDescent="0.3">
      <c r="A40" t="s">
        <v>336</v>
      </c>
      <c r="B40" s="1" t="s">
        <v>329</v>
      </c>
      <c r="C40" s="1" t="s">
        <v>50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11</vt:i4>
      </vt:variant>
    </vt:vector>
  </HeadingPairs>
  <TitlesOfParts>
    <vt:vector size="18" baseType="lpstr">
      <vt:lpstr>원가</vt:lpstr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공종별내역서!Print_Area</vt:lpstr>
      <vt:lpstr>공종별집계표!Print_Area</vt:lpstr>
      <vt:lpstr>단가대비표!Print_Area</vt:lpstr>
      <vt:lpstr>원가!Print_Area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User</cp:lastModifiedBy>
  <dcterms:created xsi:type="dcterms:W3CDTF">2024-06-28T22:11:15Z</dcterms:created>
  <dcterms:modified xsi:type="dcterms:W3CDTF">2024-07-17T08:09:23Z</dcterms:modified>
</cp:coreProperties>
</file>